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rver\Договорни фондове\Astra Global Equity\Счетоводство\Годишни отчети\2024\"/>
    </mc:Choice>
  </mc:AlternateContent>
  <xr:revisionPtr revIDLastSave="0" documentId="13_ncr:1_{A50D4DA3-6A4C-4C07-B20B-DAB6F3A44D73}" xr6:coauthVersionLast="47" xr6:coauthVersionMax="47" xr10:uidLastSave="{00000000-0000-0000-0000-000000000000}"/>
  <bookViews>
    <workbookView xWindow="-120" yWindow="-120" windowWidth="29040" windowHeight="15720" tabRatio="796" activeTab="5" xr2:uid="{00000000-000D-0000-FFFF-FFFF00000000}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0" l="1"/>
  <c r="G170" i="10"/>
  <c r="G169" i="10"/>
  <c r="G171" i="10"/>
  <c r="G172" i="10"/>
  <c r="G173" i="10"/>
  <c r="G174" i="10"/>
  <c r="G175" i="10"/>
  <c r="G176" i="10"/>
  <c r="G177" i="10"/>
  <c r="A169" i="10"/>
  <c r="B169" i="10"/>
  <c r="C169" i="10"/>
  <c r="A170" i="10"/>
  <c r="B170" i="10"/>
  <c r="C170" i="10"/>
  <c r="A4" i="2"/>
  <c r="A4" i="25"/>
  <c r="A4" i="3"/>
  <c r="A4" i="4"/>
  <c r="A3" i="1"/>
  <c r="A4" i="1"/>
  <c r="A174" i="10"/>
  <c r="B174" i="10"/>
  <c r="C174" i="10"/>
  <c r="A175" i="10"/>
  <c r="B175" i="10"/>
  <c r="C175" i="10"/>
  <c r="A176" i="10"/>
  <c r="B176" i="10"/>
  <c r="C176" i="10"/>
  <c r="A177" i="10"/>
  <c r="B177" i="10"/>
  <c r="C177" i="10"/>
  <c r="G28" i="1"/>
  <c r="G57" i="10" s="1"/>
  <c r="G161" i="10"/>
  <c r="G162" i="10"/>
  <c r="G163" i="10"/>
  <c r="G164" i="10"/>
  <c r="G165" i="10"/>
  <c r="G166" i="10"/>
  <c r="G167" i="10"/>
  <c r="G168" i="10"/>
  <c r="G160" i="10"/>
  <c r="A160" i="10"/>
  <c r="B160" i="10"/>
  <c r="C160" i="10"/>
  <c r="A161" i="10"/>
  <c r="B161" i="10"/>
  <c r="C161" i="10"/>
  <c r="A162" i="10"/>
  <c r="B162" i="10"/>
  <c r="C162" i="10"/>
  <c r="A163" i="10"/>
  <c r="B163" i="10"/>
  <c r="C163" i="10"/>
  <c r="A164" i="10"/>
  <c r="B164" i="10"/>
  <c r="C164" i="10"/>
  <c r="A165" i="10"/>
  <c r="B165" i="10"/>
  <c r="C165" i="10"/>
  <c r="A166" i="10"/>
  <c r="B166" i="10"/>
  <c r="C166" i="10"/>
  <c r="A167" i="10"/>
  <c r="B167" i="10"/>
  <c r="C167" i="10"/>
  <c r="A168" i="10"/>
  <c r="B168" i="10"/>
  <c r="C168" i="10"/>
  <c r="A171" i="10"/>
  <c r="B171" i="10"/>
  <c r="C171" i="10"/>
  <c r="A172" i="10"/>
  <c r="B172" i="10"/>
  <c r="C172" i="10"/>
  <c r="A173" i="10"/>
  <c r="B173" i="10"/>
  <c r="C173" i="10"/>
  <c r="D7" i="25"/>
  <c r="D6" i="25"/>
  <c r="D5" i="25"/>
  <c r="A3" i="25"/>
  <c r="G191" i="10"/>
  <c r="G192" i="10"/>
  <c r="G195" i="10"/>
  <c r="G196" i="10"/>
  <c r="G197" i="10"/>
  <c r="G204" i="10"/>
  <c r="G205" i="10"/>
  <c r="G206" i="10"/>
  <c r="G207" i="10"/>
  <c r="G208" i="10"/>
  <c r="G209" i="10"/>
  <c r="G210" i="10"/>
  <c r="G211" i="10"/>
  <c r="G212" i="10"/>
  <c r="G213" i="10"/>
  <c r="G187" i="10"/>
  <c r="G188" i="10"/>
  <c r="G199" i="10"/>
  <c r="G185" i="10"/>
  <c r="G115" i="10"/>
  <c r="G125" i="10"/>
  <c r="G133" i="10"/>
  <c r="G135" i="10"/>
  <c r="G107" i="10"/>
  <c r="G92" i="10"/>
  <c r="G93" i="10"/>
  <c r="G94" i="10"/>
  <c r="G95" i="10"/>
  <c r="G96" i="10"/>
  <c r="G97" i="10"/>
  <c r="G98" i="10"/>
  <c r="G100" i="10"/>
  <c r="G101" i="10"/>
  <c r="G104" i="10"/>
  <c r="G91" i="10"/>
  <c r="G72" i="10"/>
  <c r="G73" i="10"/>
  <c r="G74" i="10"/>
  <c r="G75" i="10"/>
  <c r="G76" i="10"/>
  <c r="G77" i="10"/>
  <c r="G79" i="10"/>
  <c r="G80" i="10"/>
  <c r="G81" i="10"/>
  <c r="G82" i="10"/>
  <c r="G83" i="10"/>
  <c r="G84" i="10"/>
  <c r="G88" i="10"/>
  <c r="G71" i="10"/>
  <c r="G41" i="10"/>
  <c r="G42" i="10"/>
  <c r="G43" i="10"/>
  <c r="G44" i="10"/>
  <c r="G45" i="10"/>
  <c r="G47" i="10"/>
  <c r="G50" i="10"/>
  <c r="G51" i="10"/>
  <c r="G52" i="10"/>
  <c r="G55" i="10"/>
  <c r="G56" i="10"/>
  <c r="G58" i="10"/>
  <c r="G59" i="10"/>
  <c r="G60" i="10"/>
  <c r="G61" i="10"/>
  <c r="G62" i="10"/>
  <c r="G63" i="10"/>
  <c r="G64" i="10"/>
  <c r="G65" i="10"/>
  <c r="G66" i="10"/>
  <c r="G67" i="10"/>
  <c r="G68" i="10"/>
  <c r="G40" i="10"/>
  <c r="G4" i="10"/>
  <c r="G6" i="10"/>
  <c r="G7" i="10"/>
  <c r="G8" i="10"/>
  <c r="G10" i="10"/>
  <c r="G12" i="10"/>
  <c r="G13" i="10"/>
  <c r="G14" i="10"/>
  <c r="G15" i="10"/>
  <c r="G16" i="10"/>
  <c r="G17" i="10"/>
  <c r="G19" i="10"/>
  <c r="G21" i="10"/>
  <c r="G22" i="10"/>
  <c r="G23" i="10"/>
  <c r="G24" i="10"/>
  <c r="G25" i="10"/>
  <c r="G26" i="10"/>
  <c r="G27" i="10"/>
  <c r="G28" i="10"/>
  <c r="G29" i="10"/>
  <c r="G31" i="10"/>
  <c r="G32" i="10"/>
  <c r="G33" i="10"/>
  <c r="G34" i="10"/>
  <c r="G35" i="10"/>
  <c r="G37" i="10"/>
  <c r="G3" i="10"/>
  <c r="G182" i="10"/>
  <c r="D30" i="3"/>
  <c r="E30" i="3"/>
  <c r="F30" i="3"/>
  <c r="G30" i="3"/>
  <c r="H30" i="3"/>
  <c r="C30" i="3"/>
  <c r="I30" i="3" s="1"/>
  <c r="G153" i="10" s="1"/>
  <c r="D27" i="3"/>
  <c r="E27" i="3"/>
  <c r="F27" i="3"/>
  <c r="G27" i="3"/>
  <c r="H27" i="3"/>
  <c r="C27" i="3"/>
  <c r="H23" i="1"/>
  <c r="G23" i="1"/>
  <c r="G53" i="10" s="1"/>
  <c r="H22" i="3"/>
  <c r="G22" i="3"/>
  <c r="I22" i="3" s="1"/>
  <c r="G145" i="10" s="1"/>
  <c r="H14" i="3"/>
  <c r="G14" i="3"/>
  <c r="F14" i="3"/>
  <c r="E14" i="3"/>
  <c r="D14" i="3"/>
  <c r="C14" i="3"/>
  <c r="C18" i="3" s="1"/>
  <c r="C34" i="3" s="1"/>
  <c r="D23" i="3"/>
  <c r="E23" i="3"/>
  <c r="F23" i="3"/>
  <c r="G23" i="3"/>
  <c r="H23" i="3"/>
  <c r="C23" i="3"/>
  <c r="D19" i="3"/>
  <c r="E19" i="3"/>
  <c r="F19" i="3"/>
  <c r="G19" i="3"/>
  <c r="H19" i="3"/>
  <c r="C19" i="3"/>
  <c r="D15" i="3"/>
  <c r="E15" i="3"/>
  <c r="F15" i="3"/>
  <c r="G15" i="3"/>
  <c r="I15" i="3" s="1"/>
  <c r="G138" i="10" s="1"/>
  <c r="H15" i="3"/>
  <c r="C15" i="3"/>
  <c r="I16" i="3"/>
  <c r="G139" i="10"/>
  <c r="I17" i="3"/>
  <c r="G140" i="10" s="1"/>
  <c r="I20" i="3"/>
  <c r="G143" i="10" s="1"/>
  <c r="I21" i="3"/>
  <c r="G144" i="10"/>
  <c r="I24" i="3"/>
  <c r="G147" i="10" s="1"/>
  <c r="I25" i="3"/>
  <c r="G148" i="10" s="1"/>
  <c r="I26" i="3"/>
  <c r="G149" i="10" s="1"/>
  <c r="I28" i="3"/>
  <c r="G151" i="10" s="1"/>
  <c r="I29" i="3"/>
  <c r="G152" i="10" s="1"/>
  <c r="I31" i="3"/>
  <c r="G154" i="10"/>
  <c r="I32" i="3"/>
  <c r="G155" i="10" s="1"/>
  <c r="I33" i="3"/>
  <c r="G156" i="10"/>
  <c r="I35" i="3"/>
  <c r="G158" i="10"/>
  <c r="I13" i="3"/>
  <c r="G136" i="10" s="1"/>
  <c r="D36" i="4"/>
  <c r="F36" i="4"/>
  <c r="G36" i="4"/>
  <c r="C36" i="4"/>
  <c r="H32" i="4"/>
  <c r="H33" i="4"/>
  <c r="H34" i="4"/>
  <c r="H35" i="4"/>
  <c r="H31" i="4"/>
  <c r="E32" i="4"/>
  <c r="G127" i="10" s="1"/>
  <c r="E33" i="4"/>
  <c r="G128" i="10" s="1"/>
  <c r="E34" i="4"/>
  <c r="G129" i="10" s="1"/>
  <c r="E35" i="4"/>
  <c r="G130" i="10" s="1"/>
  <c r="E31" i="4"/>
  <c r="H22" i="4"/>
  <c r="H23" i="4"/>
  <c r="H24" i="4"/>
  <c r="H25" i="4"/>
  <c r="H26" i="4"/>
  <c r="H27" i="4"/>
  <c r="H28" i="4"/>
  <c r="H21" i="4"/>
  <c r="E22" i="4"/>
  <c r="G117" i="10" s="1"/>
  <c r="E23" i="4"/>
  <c r="G118" i="10" s="1"/>
  <c r="E24" i="4"/>
  <c r="G119" i="10" s="1"/>
  <c r="E25" i="4"/>
  <c r="G120" i="10" s="1"/>
  <c r="E26" i="4"/>
  <c r="G121" i="10" s="1"/>
  <c r="E27" i="4"/>
  <c r="G122" i="10" s="1"/>
  <c r="E28" i="4"/>
  <c r="G123" i="10" s="1"/>
  <c r="E21" i="4"/>
  <c r="G116" i="10" s="1"/>
  <c r="H14" i="4"/>
  <c r="H15" i="4"/>
  <c r="H16" i="4"/>
  <c r="H17" i="4"/>
  <c r="H18" i="4"/>
  <c r="H13" i="4"/>
  <c r="E14" i="4"/>
  <c r="G109" i="10" s="1"/>
  <c r="E15" i="4"/>
  <c r="G110" i="10" s="1"/>
  <c r="E16" i="4"/>
  <c r="G111" i="10" s="1"/>
  <c r="E17" i="4"/>
  <c r="G112" i="10" s="1"/>
  <c r="E18" i="4"/>
  <c r="G113" i="10" s="1"/>
  <c r="E13" i="4"/>
  <c r="G108" i="10" s="1"/>
  <c r="G29" i="4"/>
  <c r="F29" i="4"/>
  <c r="D29" i="4"/>
  <c r="C29" i="4"/>
  <c r="G19" i="4"/>
  <c r="F19" i="4"/>
  <c r="D19" i="4"/>
  <c r="D37" i="4" s="1"/>
  <c r="C19" i="4"/>
  <c r="H18" i="2"/>
  <c r="H26" i="2" s="1"/>
  <c r="G18" i="2"/>
  <c r="G26" i="2" s="1"/>
  <c r="D25" i="2"/>
  <c r="C25" i="2"/>
  <c r="G85" i="10" s="1"/>
  <c r="D18" i="2"/>
  <c r="C18" i="2"/>
  <c r="G78" i="10" s="1"/>
  <c r="H28" i="1"/>
  <c r="H40" i="1" s="1"/>
  <c r="H18" i="1"/>
  <c r="H16" i="1"/>
  <c r="H24" i="1" s="1"/>
  <c r="G16" i="1"/>
  <c r="D43" i="1"/>
  <c r="C43" i="1"/>
  <c r="G36" i="10" s="1"/>
  <c r="D27" i="1"/>
  <c r="D37" i="1" s="1"/>
  <c r="C27" i="1"/>
  <c r="G20" i="10" s="1"/>
  <c r="D25" i="1"/>
  <c r="C25" i="1"/>
  <c r="D12" i="1"/>
  <c r="D16" i="1" s="1"/>
  <c r="D18" i="1" s="1"/>
  <c r="C12" i="1"/>
  <c r="C16" i="1" s="1"/>
  <c r="A158" i="10"/>
  <c r="B158" i="10"/>
  <c r="C158" i="10"/>
  <c r="A159" i="10"/>
  <c r="B159" i="10"/>
  <c r="C159" i="10"/>
  <c r="A178" i="10"/>
  <c r="B178" i="10"/>
  <c r="C178" i="10"/>
  <c r="A179" i="10"/>
  <c r="B179" i="10"/>
  <c r="C179" i="10"/>
  <c r="A180" i="10"/>
  <c r="B180" i="10"/>
  <c r="C180" i="10"/>
  <c r="A181" i="10"/>
  <c r="B181" i="10"/>
  <c r="C181" i="10"/>
  <c r="A182" i="10"/>
  <c r="B182" i="10"/>
  <c r="C182" i="10"/>
  <c r="A183" i="10"/>
  <c r="B183" i="10"/>
  <c r="C183" i="10"/>
  <c r="A184" i="10"/>
  <c r="B184" i="10"/>
  <c r="C184" i="10"/>
  <c r="A185" i="10"/>
  <c r="B185" i="10"/>
  <c r="C185" i="10"/>
  <c r="A186" i="10"/>
  <c r="B186" i="10"/>
  <c r="C186" i="10"/>
  <c r="A187" i="10"/>
  <c r="B187" i="10"/>
  <c r="C187" i="10"/>
  <c r="A188" i="10"/>
  <c r="B188" i="10"/>
  <c r="C188" i="10"/>
  <c r="A189" i="10"/>
  <c r="B189" i="10"/>
  <c r="C189" i="10"/>
  <c r="A190" i="10"/>
  <c r="B190" i="10"/>
  <c r="C190" i="10"/>
  <c r="A191" i="10"/>
  <c r="B191" i="10"/>
  <c r="C191" i="10"/>
  <c r="A192" i="10"/>
  <c r="B192" i="10"/>
  <c r="C192" i="10"/>
  <c r="A193" i="10"/>
  <c r="B193" i="10"/>
  <c r="C193" i="10"/>
  <c r="A194" i="10"/>
  <c r="B194" i="10"/>
  <c r="C194" i="10"/>
  <c r="A195" i="10"/>
  <c r="B195" i="10"/>
  <c r="C195" i="10"/>
  <c r="A196" i="10"/>
  <c r="B196" i="10"/>
  <c r="C196" i="10"/>
  <c r="A197" i="10"/>
  <c r="B197" i="10"/>
  <c r="C197" i="10"/>
  <c r="A198" i="10"/>
  <c r="B198" i="10"/>
  <c r="C198" i="10"/>
  <c r="A199" i="10"/>
  <c r="B199" i="10"/>
  <c r="C199" i="10"/>
  <c r="A200" i="10"/>
  <c r="B200" i="10"/>
  <c r="C200" i="10"/>
  <c r="A201" i="10"/>
  <c r="B201" i="10"/>
  <c r="C201" i="10"/>
  <c r="A202" i="10"/>
  <c r="B202" i="10"/>
  <c r="C202" i="10"/>
  <c r="A203" i="10"/>
  <c r="B203" i="10"/>
  <c r="C203" i="10"/>
  <c r="A204" i="10"/>
  <c r="B204" i="10"/>
  <c r="C204" i="10"/>
  <c r="A205" i="10"/>
  <c r="B205" i="10"/>
  <c r="C205" i="10"/>
  <c r="A206" i="10"/>
  <c r="B206" i="10"/>
  <c r="C206" i="10"/>
  <c r="A207" i="10"/>
  <c r="B207" i="10"/>
  <c r="C207" i="10"/>
  <c r="A208" i="10"/>
  <c r="B208" i="10"/>
  <c r="C208" i="10"/>
  <c r="A209" i="10"/>
  <c r="B209" i="10"/>
  <c r="C209" i="10"/>
  <c r="A210" i="10"/>
  <c r="B210" i="10"/>
  <c r="C210" i="10"/>
  <c r="A211" i="10"/>
  <c r="B211" i="10"/>
  <c r="C211" i="10"/>
  <c r="A212" i="10"/>
  <c r="B212" i="10"/>
  <c r="C212" i="10"/>
  <c r="A213" i="10"/>
  <c r="B213" i="10"/>
  <c r="C213" i="10"/>
  <c r="A214" i="10"/>
  <c r="B214" i="10"/>
  <c r="C214" i="10"/>
  <c r="C157" i="10"/>
  <c r="B157" i="10"/>
  <c r="A157" i="10"/>
  <c r="A84" i="10"/>
  <c r="B84" i="10"/>
  <c r="C84" i="10"/>
  <c r="A85" i="10"/>
  <c r="B85" i="10"/>
  <c r="C85" i="10"/>
  <c r="A86" i="10"/>
  <c r="B86" i="10"/>
  <c r="C86" i="10"/>
  <c r="A87" i="10"/>
  <c r="B87" i="10"/>
  <c r="C87" i="10"/>
  <c r="A88" i="10"/>
  <c r="B88" i="10"/>
  <c r="C88" i="10"/>
  <c r="A89" i="10"/>
  <c r="B89" i="10"/>
  <c r="C89" i="10"/>
  <c r="A90" i="10"/>
  <c r="B90" i="10"/>
  <c r="C90" i="10"/>
  <c r="A91" i="10"/>
  <c r="B91" i="10"/>
  <c r="C91" i="10"/>
  <c r="A92" i="10"/>
  <c r="B92" i="10"/>
  <c r="C92" i="10"/>
  <c r="A93" i="10"/>
  <c r="B93" i="10"/>
  <c r="C93" i="10"/>
  <c r="A94" i="10"/>
  <c r="B94" i="10"/>
  <c r="C94" i="10"/>
  <c r="A95" i="10"/>
  <c r="B95" i="10"/>
  <c r="C95" i="10"/>
  <c r="A96" i="10"/>
  <c r="B96" i="10"/>
  <c r="C96" i="10"/>
  <c r="A97" i="10"/>
  <c r="B97" i="10"/>
  <c r="C97" i="10"/>
  <c r="A98" i="10"/>
  <c r="B98" i="10"/>
  <c r="C98" i="10"/>
  <c r="A99" i="10"/>
  <c r="B99" i="10"/>
  <c r="C99" i="10"/>
  <c r="A100" i="10"/>
  <c r="B100" i="10"/>
  <c r="C100" i="10"/>
  <c r="A101" i="10"/>
  <c r="B101" i="10"/>
  <c r="C101" i="10"/>
  <c r="A102" i="10"/>
  <c r="B102" i="10"/>
  <c r="C102" i="10"/>
  <c r="A103" i="10"/>
  <c r="B103" i="10"/>
  <c r="C103" i="10"/>
  <c r="A104" i="10"/>
  <c r="B104" i="10"/>
  <c r="C104" i="10"/>
  <c r="A105" i="10"/>
  <c r="B105" i="10"/>
  <c r="C105" i="10"/>
  <c r="A106" i="10"/>
  <c r="B106" i="10"/>
  <c r="C106" i="10"/>
  <c r="A107" i="10"/>
  <c r="B107" i="10"/>
  <c r="C107" i="10"/>
  <c r="A108" i="10"/>
  <c r="B108" i="10"/>
  <c r="C108" i="10"/>
  <c r="A109" i="10"/>
  <c r="B109" i="10"/>
  <c r="C109" i="10"/>
  <c r="A110" i="10"/>
  <c r="B110" i="10"/>
  <c r="C110" i="10"/>
  <c r="A111" i="10"/>
  <c r="B111" i="10"/>
  <c r="C111" i="10"/>
  <c r="A112" i="10"/>
  <c r="B112" i="10"/>
  <c r="C112" i="10"/>
  <c r="A113" i="10"/>
  <c r="B113" i="10"/>
  <c r="C113" i="10"/>
  <c r="A114" i="10"/>
  <c r="B114" i="10"/>
  <c r="C114" i="10"/>
  <c r="A115" i="10"/>
  <c r="B115" i="10"/>
  <c r="C115" i="10"/>
  <c r="A116" i="10"/>
  <c r="B116" i="10"/>
  <c r="C116" i="10"/>
  <c r="A117" i="10"/>
  <c r="B117" i="10"/>
  <c r="C117" i="10"/>
  <c r="A118" i="10"/>
  <c r="B118" i="10"/>
  <c r="C118" i="10"/>
  <c r="A119" i="10"/>
  <c r="B119" i="10"/>
  <c r="C119" i="10"/>
  <c r="A120" i="10"/>
  <c r="B120" i="10"/>
  <c r="C120" i="10"/>
  <c r="A121" i="10"/>
  <c r="B121" i="10"/>
  <c r="C121" i="10"/>
  <c r="A122" i="10"/>
  <c r="B122" i="10"/>
  <c r="C122" i="10"/>
  <c r="A123" i="10"/>
  <c r="B123" i="10"/>
  <c r="C123" i="10"/>
  <c r="A124" i="10"/>
  <c r="B124" i="10"/>
  <c r="C124" i="10"/>
  <c r="A125" i="10"/>
  <c r="B125" i="10"/>
  <c r="C125" i="10"/>
  <c r="A126" i="10"/>
  <c r="B126" i="10"/>
  <c r="C126" i="10"/>
  <c r="A127" i="10"/>
  <c r="B127" i="10"/>
  <c r="C127" i="10"/>
  <c r="A128" i="10"/>
  <c r="B128" i="10"/>
  <c r="C128" i="10"/>
  <c r="A129" i="10"/>
  <c r="B129" i="10"/>
  <c r="C129" i="10"/>
  <c r="A130" i="10"/>
  <c r="B130" i="10"/>
  <c r="C130" i="10"/>
  <c r="A131" i="10"/>
  <c r="B131" i="10"/>
  <c r="C131" i="10"/>
  <c r="A132" i="10"/>
  <c r="B132" i="10"/>
  <c r="C132" i="10"/>
  <c r="A133" i="10"/>
  <c r="B133" i="10"/>
  <c r="C133" i="10"/>
  <c r="A134" i="10"/>
  <c r="B134" i="10"/>
  <c r="C134" i="10"/>
  <c r="A135" i="10"/>
  <c r="B135" i="10"/>
  <c r="C135" i="10"/>
  <c r="A136" i="10"/>
  <c r="B136" i="10"/>
  <c r="C136" i="10"/>
  <c r="A137" i="10"/>
  <c r="B137" i="10"/>
  <c r="C137" i="10"/>
  <c r="A138" i="10"/>
  <c r="B138" i="10"/>
  <c r="C138" i="10"/>
  <c r="A139" i="10"/>
  <c r="B139" i="10"/>
  <c r="C139" i="10"/>
  <c r="A140" i="10"/>
  <c r="B140" i="10"/>
  <c r="C140" i="10"/>
  <c r="A141" i="10"/>
  <c r="B141" i="10"/>
  <c r="C141" i="10"/>
  <c r="A142" i="10"/>
  <c r="B142" i="10"/>
  <c r="C142" i="10"/>
  <c r="A143" i="10"/>
  <c r="B143" i="10"/>
  <c r="C143" i="10"/>
  <c r="A144" i="10"/>
  <c r="B144" i="10"/>
  <c r="C144" i="10"/>
  <c r="A145" i="10"/>
  <c r="B145" i="10"/>
  <c r="C145" i="10"/>
  <c r="A146" i="10"/>
  <c r="B146" i="10"/>
  <c r="C146" i="10"/>
  <c r="A147" i="10"/>
  <c r="B147" i="10"/>
  <c r="C147" i="10"/>
  <c r="A148" i="10"/>
  <c r="B148" i="10"/>
  <c r="C148" i="10"/>
  <c r="A149" i="10"/>
  <c r="B149" i="10"/>
  <c r="C149" i="10"/>
  <c r="A150" i="10"/>
  <c r="B150" i="10"/>
  <c r="C150" i="10"/>
  <c r="A151" i="10"/>
  <c r="B151" i="10"/>
  <c r="C151" i="10"/>
  <c r="A152" i="10"/>
  <c r="B152" i="10"/>
  <c r="C152" i="10"/>
  <c r="A153" i="10"/>
  <c r="B153" i="10"/>
  <c r="C153" i="10"/>
  <c r="A154" i="10"/>
  <c r="B154" i="10"/>
  <c r="C154" i="10"/>
  <c r="A155" i="10"/>
  <c r="B155" i="10"/>
  <c r="C155" i="10"/>
  <c r="C83" i="10"/>
  <c r="B83" i="10"/>
  <c r="A83" i="10"/>
  <c r="A61" i="10"/>
  <c r="B61" i="10"/>
  <c r="C61" i="10"/>
  <c r="A62" i="10"/>
  <c r="B62" i="10"/>
  <c r="C62" i="10"/>
  <c r="A63" i="10"/>
  <c r="B63" i="10"/>
  <c r="C63" i="10"/>
  <c r="A64" i="10"/>
  <c r="B64" i="10"/>
  <c r="C64" i="10"/>
  <c r="A65" i="10"/>
  <c r="B65" i="10"/>
  <c r="C65" i="10"/>
  <c r="A66" i="10"/>
  <c r="B66" i="10"/>
  <c r="C66" i="10"/>
  <c r="A67" i="10"/>
  <c r="B67" i="10"/>
  <c r="C67" i="10"/>
  <c r="A68" i="10"/>
  <c r="B68" i="10"/>
  <c r="C68" i="10"/>
  <c r="A69" i="10"/>
  <c r="B69" i="10"/>
  <c r="C69" i="10"/>
  <c r="A70" i="10"/>
  <c r="B70" i="10"/>
  <c r="C70" i="10"/>
  <c r="A71" i="10"/>
  <c r="B71" i="10"/>
  <c r="C71" i="10"/>
  <c r="A72" i="10"/>
  <c r="B72" i="10"/>
  <c r="C72" i="10"/>
  <c r="A73" i="10"/>
  <c r="B73" i="10"/>
  <c r="C73" i="10"/>
  <c r="A74" i="10"/>
  <c r="B74" i="10"/>
  <c r="C74" i="10"/>
  <c r="A75" i="10"/>
  <c r="B75" i="10"/>
  <c r="C75" i="10"/>
  <c r="A76" i="10"/>
  <c r="B76" i="10"/>
  <c r="C76" i="10"/>
  <c r="A77" i="10"/>
  <c r="B77" i="10"/>
  <c r="C77" i="10"/>
  <c r="A78" i="10"/>
  <c r="B78" i="10"/>
  <c r="C78" i="10"/>
  <c r="A79" i="10"/>
  <c r="B79" i="10"/>
  <c r="C79" i="10"/>
  <c r="A80" i="10"/>
  <c r="B80" i="10"/>
  <c r="C80" i="10"/>
  <c r="A81" i="10"/>
  <c r="B81" i="10"/>
  <c r="C81" i="10"/>
  <c r="C60" i="10"/>
  <c r="B60" i="10"/>
  <c r="A60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43" i="10"/>
  <c r="B43" i="10"/>
  <c r="C43" i="10"/>
  <c r="A44" i="10"/>
  <c r="B44" i="10"/>
  <c r="C44" i="10"/>
  <c r="A45" i="10"/>
  <c r="B45" i="10"/>
  <c r="C45" i="10"/>
  <c r="A46" i="10"/>
  <c r="B46" i="10"/>
  <c r="C46" i="10"/>
  <c r="A47" i="10"/>
  <c r="B47" i="10"/>
  <c r="C47" i="10"/>
  <c r="A48" i="10"/>
  <c r="B48" i="10"/>
  <c r="C48" i="10"/>
  <c r="A49" i="10"/>
  <c r="B49" i="10"/>
  <c r="C49" i="10"/>
  <c r="A50" i="10"/>
  <c r="B50" i="10"/>
  <c r="C50" i="10"/>
  <c r="A51" i="10"/>
  <c r="B51" i="10"/>
  <c r="C51" i="10"/>
  <c r="A52" i="10"/>
  <c r="B52" i="10"/>
  <c r="C52" i="10"/>
  <c r="A53" i="10"/>
  <c r="B53" i="10"/>
  <c r="C53" i="10"/>
  <c r="A54" i="10"/>
  <c r="B54" i="10"/>
  <c r="C54" i="10"/>
  <c r="A55" i="10"/>
  <c r="B55" i="10"/>
  <c r="C55" i="10"/>
  <c r="A56" i="10"/>
  <c r="B56" i="10"/>
  <c r="C56" i="10"/>
  <c r="A57" i="10"/>
  <c r="B57" i="10"/>
  <c r="C57" i="10"/>
  <c r="A58" i="10"/>
  <c r="B58" i="10"/>
  <c r="C58" i="10"/>
  <c r="C3" i="10"/>
  <c r="B3" i="10"/>
  <c r="A3" i="10"/>
  <c r="H5" i="3"/>
  <c r="G5" i="4"/>
  <c r="G4" i="2"/>
  <c r="G4" i="1"/>
  <c r="H7" i="3"/>
  <c r="H6" i="3"/>
  <c r="G7" i="4"/>
  <c r="G6" i="4"/>
  <c r="G6" i="2"/>
  <c r="G5" i="2"/>
  <c r="A3" i="3"/>
  <c r="A3" i="4"/>
  <c r="A3" i="2"/>
  <c r="G6" i="1"/>
  <c r="G5" i="1"/>
  <c r="G200" i="10"/>
  <c r="G203" i="10"/>
  <c r="G186" i="10"/>
  <c r="G18" i="1"/>
  <c r="G48" i="10" s="1"/>
  <c r="G190" i="10"/>
  <c r="C26" i="2"/>
  <c r="G86" i="10" s="1"/>
  <c r="G126" i="10"/>
  <c r="G5" i="10"/>
  <c r="G40" i="1"/>
  <c r="G69" i="10" s="1"/>
  <c r="G18" i="10"/>
  <c r="G202" i="10"/>
  <c r="E29" i="4"/>
  <c r="G124" i="10" s="1"/>
  <c r="C18" i="1" l="1"/>
  <c r="G9" i="10"/>
  <c r="C37" i="1"/>
  <c r="G30" i="10" s="1"/>
  <c r="G24" i="1"/>
  <c r="G54" i="10" s="1"/>
  <c r="D26" i="2"/>
  <c r="G37" i="4"/>
  <c r="H36" i="4"/>
  <c r="E18" i="3"/>
  <c r="E34" i="3" s="1"/>
  <c r="E36" i="3" s="1"/>
  <c r="I27" i="3"/>
  <c r="G150" i="10" s="1"/>
  <c r="I19" i="3"/>
  <c r="G142" i="10" s="1"/>
  <c r="E19" i="4"/>
  <c r="G114" i="10" s="1"/>
  <c r="G46" i="10"/>
  <c r="C37" i="4"/>
  <c r="H29" i="4"/>
  <c r="I23" i="3"/>
  <c r="G146" i="10" s="1"/>
  <c r="D18" i="3"/>
  <c r="G181" i="10"/>
  <c r="F18" i="3"/>
  <c r="F34" i="3" s="1"/>
  <c r="F36" i="3" s="1"/>
  <c r="G178" i="10"/>
  <c r="H18" i="3"/>
  <c r="H34" i="3" s="1"/>
  <c r="H36" i="3" s="1"/>
  <c r="F37" i="4"/>
  <c r="E36" i="4"/>
  <c r="G131" i="10" s="1"/>
  <c r="G18" i="3"/>
  <c r="G34" i="3" s="1"/>
  <c r="G36" i="3" s="1"/>
  <c r="G193" i="10"/>
  <c r="G201" i="10"/>
  <c r="C36" i="3"/>
  <c r="D45" i="1"/>
  <c r="D47" i="1" s="1"/>
  <c r="C27" i="2"/>
  <c r="G102" i="10"/>
  <c r="H47" i="1"/>
  <c r="G183" i="10"/>
  <c r="G189" i="10"/>
  <c r="G179" i="10"/>
  <c r="E37" i="4"/>
  <c r="G11" i="10"/>
  <c r="D27" i="2"/>
  <c r="D29" i="2" s="1"/>
  <c r="D30" i="2" s="1"/>
  <c r="H27" i="2"/>
  <c r="H29" i="2" s="1"/>
  <c r="H30" i="2" s="1"/>
  <c r="G180" i="10"/>
  <c r="G27" i="2"/>
  <c r="H19" i="4"/>
  <c r="H37" i="4" s="1"/>
  <c r="H39" i="4" s="1"/>
  <c r="C45" i="1"/>
  <c r="G38" i="10" s="1"/>
  <c r="G99" i="10"/>
  <c r="G47" i="1"/>
  <c r="G194" i="10"/>
  <c r="I14" i="3"/>
  <c r="G137" i="10" s="1"/>
  <c r="I18" i="3" l="1"/>
  <c r="G141" i="10" s="1"/>
  <c r="D34" i="3"/>
  <c r="D36" i="3" s="1"/>
  <c r="G198" i="10"/>
  <c r="C29" i="2"/>
  <c r="G87" i="10"/>
  <c r="G70" i="10"/>
  <c r="G103" i="10"/>
  <c r="G29" i="2"/>
  <c r="E39" i="4"/>
  <c r="G132" i="10"/>
  <c r="G214" i="10"/>
  <c r="C47" i="1"/>
  <c r="I36" i="3" l="1"/>
  <c r="G159" i="10" s="1"/>
  <c r="G184" i="10"/>
  <c r="I34" i="3"/>
  <c r="G157" i="10" s="1"/>
  <c r="G134" i="10"/>
  <c r="G89" i="10"/>
  <c r="C30" i="2"/>
  <c r="G90" i="10" s="1"/>
  <c r="G39" i="10"/>
  <c r="G105" i="10"/>
  <c r="G30" i="2"/>
  <c r="G106" i="10" s="1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<sst xmlns="http://schemas.openxmlformats.org/spreadsheetml/2006/main" count="1975" uniqueCount="1360">
  <si>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</si>
  <si>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</si>
  <si>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</si>
  <si>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</si>
  <si>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</si>
  <si>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</si>
  <si>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</si>
  <si>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</si>
  <si>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</si>
  <si>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</si>
  <si>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</si>
  <si>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</si>
  <si>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</si>
  <si>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</si>
  <si>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</si>
  <si>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</si>
  <si>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</si>
  <si>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</si>
  <si>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</si>
  <si>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</si>
  <si>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</si>
  <si>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</si>
  <si>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</si>
  <si>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</si>
  <si>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</si>
  <si>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</si>
  <si>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</si>
  <si>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</si>
  <si>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</si>
  <si>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</si>
  <si>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</si>
  <si>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</si>
  <si>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</si>
  <si>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</si>
  <si>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</si>
  <si>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</si>
  <si>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</si>
  <si>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</si>
  <si>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</si>
  <si>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</si>
  <si>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</si>
  <si>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</si>
  <si>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</si>
  <si>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</si>
  <si>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</si>
  <si>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</si>
  <si>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</si>
  <si>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</si>
  <si>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</si>
  <si>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</si>
  <si>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</si>
  <si>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</si>
  <si>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</si>
  <si>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</si>
  <si>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</si>
  <si>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</si>
  <si>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</si>
  <si>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</si>
  <si>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</si>
  <si>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</si>
  <si>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</si>
  <si>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</si>
  <si>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</si>
  <si>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</si>
  <si>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</si>
  <si>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</si>
  <si>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</si>
  <si>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</si>
  <si>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</si>
  <si>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</si>
  <si>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</si>
  <si>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</si>
  <si>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</si>
  <si>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</si>
  <si>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</si>
  <si>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</si>
  <si>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</si>
  <si>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</si>
  <si>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</si>
  <si>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</si>
  <si>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</si>
  <si>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</si>
  <si>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</si>
  <si>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</si>
  <si>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</si>
  <si>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</si>
  <si>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</si>
  <si>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</si>
  <si>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</si>
  <si>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</si>
  <si>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</si>
  <si>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</si>
  <si>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</si>
  <si>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</si>
  <si>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</si>
  <si>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</si>
  <si>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</si>
  <si>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</si>
  <si>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</si>
  <si>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</si>
  <si>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</si>
  <si>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</si>
  <si>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</si>
  <si>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</si>
  <si>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</si>
  <si>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</si>
  <si>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</si>
  <si>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</si>
  <si>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</si>
  <si>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</si>
  <si>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</si>
  <si>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</si>
  <si>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</si>
  <si>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</si>
  <si>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</si>
  <si>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</si>
  <si>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</si>
  <si>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</si>
  <si>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</si>
  <si>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</si>
  <si>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</si>
  <si>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</si>
  <si>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</si>
  <si>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</si>
  <si>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</si>
  <si>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</si>
  <si>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</si>
  <si>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</si>
  <si>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</si>
  <si>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</si>
  <si>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</si>
  <si>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</si>
  <si>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</si>
  <si>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</si>
  <si>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</si>
  <si>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</si>
  <si>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</si>
  <si>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</si>
  <si>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</si>
  <si>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</si>
  <si>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</si>
  <si>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</si>
  <si>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</si>
  <si>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</si>
  <si>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</si>
  <si>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</si>
  <si>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</si>
  <si>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</si>
  <si>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</si>
  <si>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</si>
  <si>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</si>
  <si>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</si>
  <si>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</si>
  <si>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</si>
  <si>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</si>
  <si>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</si>
  <si>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</si>
  <si>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</si>
  <si>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</si>
  <si>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</si>
  <si>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</si>
  <si>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</si>
  <si>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</si>
  <si>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</si>
  <si>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</si>
  <si>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</si>
  <si>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</si>
  <si>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</si>
  <si>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</si>
  <si>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</si>
  <si>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</si>
  <si>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</si>
  <si>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</si>
  <si>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</si>
  <si>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</si>
  <si>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</si>
  <si>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</si>
  <si>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</si>
  <si>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</si>
  <si>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</si>
  <si>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</si>
  <si>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</si>
  <si>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</si>
  <si>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</si>
  <si>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</si>
  <si>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</si>
  <si>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</si>
  <si>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</si>
  <si>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</si>
  <si>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</si>
  <si>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</si>
  <si>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</si>
  <si>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</si>
  <si>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</si>
  <si>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</si>
  <si>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</si>
  <si>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</si>
  <si>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</si>
  <si>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</si>
  <si>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</si>
  <si>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</si>
  <si>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</si>
  <si>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</si>
  <si>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</si>
  <si>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</si>
  <si>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</si>
  <si>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</si>
  <si>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</si>
  <si>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</si>
  <si>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</si>
  <si>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</si>
  <si>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</si>
  <si>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</si>
  <si>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</si>
  <si>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</si>
  <si>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</si>
  <si>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</si>
  <si>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</si>
  <si>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</si>
  <si>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</si>
  <si>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</si>
  <si>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</si>
  <si>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</si>
  <si>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</si>
  <si>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</si>
  <si>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</si>
  <si>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</si>
  <si>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</si>
  <si>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</si>
  <si>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</si>
  <si>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</si>
  <si>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</si>
  <si>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</si>
  <si>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</si>
  <si>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</si>
  <si>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</si>
  <si>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</si>
  <si>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</si>
  <si>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</si>
  <si>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</si>
  <si>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</si>
  <si>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</si>
  <si>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</si>
  <si>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</si>
  <si>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</si>
  <si>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</si>
  <si>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</si>
  <si>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</si>
  <si>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</si>
  <si>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</si>
  <si>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</si>
  <si>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</si>
  <si>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</si>
  <si>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</si>
  <si>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</si>
  <si>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</si>
  <si>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</si>
  <si>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</si>
  <si>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</si>
  <si>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</si>
  <si>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</si>
  <si>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</si>
  <si>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</si>
  <si>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</si>
  <si>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</si>
  <si>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</si>
  <si>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</si>
  <si>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</si>
  <si>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</si>
  <si>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</si>
  <si>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</si>
  <si>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</si>
  <si>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</si>
  <si>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</si>
  <si>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</si>
  <si>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</si>
  <si>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</si>
  <si>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</si>
  <si>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</si>
  <si>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</si>
  <si>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</si>
  <si>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</si>
  <si>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</si>
  <si>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</si>
  <si>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</si>
  <si>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</si>
  <si>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</si>
  <si>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</si>
  <si>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</si>
  <si>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</si>
  <si>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</si>
  <si>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</si>
  <si>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</si>
  <si>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</si>
  <si>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</si>
  <si>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</si>
  <si>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</si>
  <si>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</si>
  <si>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</si>
  <si>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</si>
  <si>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</si>
  <si>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</si>
  <si>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</si>
  <si>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</si>
  <si>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</si>
  <si>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</si>
  <si>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</si>
  <si>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</si>
  <si>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</si>
  <si>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</si>
  <si>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</si>
  <si>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</si>
  <si>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</si>
  <si>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</si>
  <si>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</si>
  <si>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</si>
  <si>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</si>
  <si>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</si>
  <si>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</si>
  <si>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</si>
  <si>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</si>
  <si>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</si>
  <si>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</si>
  <si>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</si>
  <si>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</si>
  <si>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</si>
  <si>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</si>
  <si>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</si>
  <si>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</si>
  <si>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</si>
  <si>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</si>
  <si>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</si>
  <si>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</si>
  <si>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</si>
  <si>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</si>
  <si>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</si>
  <si>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</si>
  <si>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</si>
  <si>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</si>
  <si>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</si>
  <si>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</si>
  <si>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</si>
  <si>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</si>
  <si>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</si>
  <si>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</si>
  <si>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</si>
  <si>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</si>
  <si>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</si>
  <si>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</si>
  <si>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</si>
  <si>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</si>
  <si>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</si>
  <si>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</si>
  <si>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</si>
  <si>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</si>
  <si>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</si>
  <si>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</si>
  <si>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</si>
  <si>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</si>
  <si>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</si>
  <si>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</si>
  <si>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</si>
  <si>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</si>
  <si>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</si>
  <si>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</si>
  <si>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</si>
  <si>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</si>
  <si>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</si>
  <si>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</si>
  <si>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</si>
  <si>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</si>
  <si>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</si>
  <si>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</si>
  <si>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</si>
  <si>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</si>
  <si>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</si>
  <si>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</si>
  <si>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</si>
  <si>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</si>
  <si>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</si>
  <si>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</si>
  <si>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</si>
  <si>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</si>
  <si>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</si>
  <si>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</si>
  <si>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</si>
  <si>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</si>
  <si>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</si>
  <si>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</si>
  <si>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</si>
  <si>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</si>
  <si>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</si>
  <si>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</si>
  <si>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</si>
  <si>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</si>
  <si>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</si>
  <si>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</si>
  <si>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</si>
  <si>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</si>
  <si>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</si>
  <si>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</si>
  <si>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</si>
  <si>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</si>
  <si>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</si>
  <si>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</si>
  <si>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</si>
  <si>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</si>
  <si>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</si>
  <si>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</si>
  <si>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</si>
  <si>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</si>
  <si>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</si>
  <si>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</si>
  <si>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</si>
  <si>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</si>
  <si>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</si>
  <si>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</si>
  <si>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</si>
  <si>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</si>
  <si>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</si>
  <si>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</si>
  <si>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</si>
  <si>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</si>
  <si>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</si>
  <si>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</si>
  <si>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</si>
  <si>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</si>
  <si>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</si>
  <si>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</si>
  <si>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</si>
  <si>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</si>
  <si>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</si>
  <si>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</si>
  <si>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</si>
  <si>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</si>
  <si>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</si>
  <si>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</si>
  <si>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</si>
  <si>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</si>
  <si>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</si>
  <si>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</si>
  <si>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</si>
  <si>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</si>
  <si>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</si>
  <si>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</si>
  <si>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</si>
  <si>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</si>
  <si>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</si>
  <si>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</si>
  <si>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</si>
  <si>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</si>
  <si>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</si>
  <si>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</si>
  <si>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</si>
  <si>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</si>
  <si>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</si>
  <si>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</si>
  <si>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</si>
  <si>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</si>
  <si>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</si>
  <si>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</si>
  <si>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</si>
  <si>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</si>
  <si>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</si>
  <si>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</si>
  <si>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</si>
  <si>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</si>
  <si>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</si>
  <si>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</si>
  <si>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</si>
  <si>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</si>
  <si>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</si>
  <si>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</si>
  <si>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</si>
  <si>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</si>
  <si>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</si>
  <si>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</si>
  <si>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</si>
  <si>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</si>
  <si>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</si>
  <si>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</si>
  <si>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</si>
  <si>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</si>
  <si>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</si>
  <si>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</si>
  <si>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</si>
  <si>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</si>
  <si>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</si>
  <si>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</si>
  <si>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</si>
  <si>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</si>
  <si>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</si>
  <si>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</si>
  <si>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</si>
  <si>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</si>
  <si>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</si>
  <si>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</si>
  <si>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</si>
  <si>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</si>
  <si>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</si>
  <si>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</si>
  <si>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</si>
  <si>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</si>
  <si>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</si>
  <si>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</si>
  <si>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</si>
  <si>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</si>
  <si>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</si>
  <si>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</si>
  <si>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</si>
  <si>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</si>
  <si>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</si>
  <si>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</si>
  <si>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</si>
  <si>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</si>
  <si>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</si>
  <si>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</si>
  <si>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</si>
  <si>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</si>
  <si>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</si>
  <si>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</si>
  <si>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</si>
  <si>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</si>
  <si>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</si>
  <si>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</si>
  <si>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</si>
  <si>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</si>
  <si>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</si>
  <si>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</si>
  <si>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</si>
  <si>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</si>
  <si>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</si>
  <si>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</si>
  <si>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</si>
  <si>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</si>
  <si>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</si>
  <si>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</si>
  <si>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</si>
  <si>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</si>
  <si>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</si>
  <si>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</si>
  <si>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</si>
  <si>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</si>
  <si>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</si>
  <si>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</si>
  <si>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</si>
  <si>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</si>
  <si>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</si>
  <si>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</si>
  <si>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</si>
  <si>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</si>
  <si>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</si>
  <si>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</si>
  <si>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</si>
  <si>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</si>
  <si>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</si>
  <si>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</si>
  <si>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</si>
  <si>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</si>
  <si>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</si>
  <si>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</si>
  <si>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</si>
  <si>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</si>
  <si>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</si>
  <si>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</si>
  <si>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</si>
  <si>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</si>
  <si>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</si>
  <si>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</si>
  <si>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</si>
  <si>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</si>
  <si>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</si>
  <si>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</si>
  <si>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</si>
  <si>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</si>
  <si>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</si>
  <si>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</si>
  <si>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</si>
  <si>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</si>
  <si>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</si>
  <si>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</si>
  <si>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</si>
  <si>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</si>
  <si>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</si>
  <si>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</si>
  <si>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</si>
  <si>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</si>
  <si>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</si>
  <si>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</si>
  <si>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</si>
  <si>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</si>
  <si>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</si>
  <si>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</si>
  <si>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</si>
  <si>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</si>
  <si>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</si>
  <si>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</si>
  <si>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</si>
  <si>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</si>
  <si>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</si>
  <si>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</si>
  <si>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</si>
  <si>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</si>
  <si>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</si>
  <si>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</si>
  <si>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</si>
  <si>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</si>
  <si>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</si>
  <si>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</si>
  <si>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</si>
  <si>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</si>
  <si>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</si>
  <si>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</si>
  <si>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</si>
  <si>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</si>
  <si>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</si>
  <si>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</si>
  <si>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</si>
  <si>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</si>
  <si>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</si>
  <si>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</si>
  <si>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</si>
  <si>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</si>
  <si>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</si>
  <si>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</si>
  <si>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</si>
  <si>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</si>
  <si>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</si>
  <si>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</si>
  <si>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</si>
  <si>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</si>
  <si>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</si>
  <si>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</si>
  <si>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</si>
  <si>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</si>
  <si>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</si>
  <si>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</si>
  <si>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</si>
  <si>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</si>
  <si>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</si>
  <si>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</si>
  <si>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</si>
  <si>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</si>
  <si>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</si>
  <si>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</si>
  <si>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</si>
  <si>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</si>
  <si>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</si>
  <si>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</si>
  <si>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</si>
  <si>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</si>
  <si>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</si>
  <si>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</si>
  <si>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</si>
  <si>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</si>
  <si>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</si>
  <si>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</si>
  <si>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</si>
  <si>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</si>
  <si>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</si>
  <si>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</si>
  <si>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</si>
  <si>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</si>
  <si>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</si>
  <si>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</si>
  <si>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</si>
  <si>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</si>
  <si>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</si>
  <si>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</si>
  <si>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</si>
  <si>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</si>
  <si>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</si>
  <si>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</si>
  <si>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</si>
  <si>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</si>
  <si>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</si>
  <si>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</si>
  <si>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</si>
  <si>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</si>
  <si>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</si>
  <si>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</si>
  <si>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</si>
  <si>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</si>
  <si>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</si>
  <si>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</si>
  <si>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</si>
  <si>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</si>
  <si>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</si>
  <si>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</si>
  <si>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</si>
  <si>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</si>
  <si>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</si>
  <si>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</si>
  <si>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</si>
  <si>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</si>
  <si>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</si>
  <si>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</si>
  <si>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</si>
  <si>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</si>
  <si>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</si>
  <si>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</si>
  <si>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</si>
  <si>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</si>
  <si>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</si>
  <si>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</si>
  <si>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</si>
  <si>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</si>
  <si>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</si>
  <si>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</si>
  <si>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</si>
  <si>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</si>
  <si>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</si>
  <si>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</si>
  <si>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</si>
  <si>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</si>
  <si>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</si>
  <si>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</si>
  <si>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</si>
  <si>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</si>
  <si>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</si>
  <si>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</si>
  <si>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</si>
  <si>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</si>
  <si>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</si>
  <si>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</si>
  <si>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</si>
  <si>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</si>
  <si>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</si>
  <si>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</si>
  <si>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</si>
  <si>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</si>
  <si>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</si>
  <si>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</si>
  <si>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</si>
  <si>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</si>
  <si>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</si>
  <si>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</si>
  <si>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</si>
  <si>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</si>
  <si>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</si>
  <si>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</si>
  <si>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</si>
  <si>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</si>
  <si>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</si>
  <si>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</si>
  <si>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</si>
  <si>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</si>
  <si>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</si>
  <si>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</si>
  <si>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</si>
  <si>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</si>
  <si>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</si>
  <si>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</si>
  <si>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</si>
  <si>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</si>
  <si>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</si>
  <si>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</si>
  <si>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</si>
  <si>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</si>
  <si>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</si>
  <si>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</si>
  <si>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</si>
  <si>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</si>
  <si>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</si>
  <si>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</si>
  <si>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</si>
  <si>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</si>
  <si>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</si>
  <si>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</si>
  <si>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</si>
  <si>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</si>
  <si>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</si>
  <si>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</si>
  <si>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</si>
  <si>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</si>
  <si>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</si>
  <si>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</si>
  <si>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</si>
  <si>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</si>
  <si>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</si>
  <si>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</si>
  <si>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</si>
  <si>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</si>
  <si>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</si>
  <si>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</si>
  <si>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</si>
  <si>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</si>
  <si>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</si>
  <si>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</si>
  <si>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</si>
  <si>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</si>
  <si>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</si>
  <si>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</si>
  <si>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</si>
  <si>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</si>
  <si>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</si>
  <si>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</si>
  <si>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</si>
  <si>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</si>
  <si>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</si>
  <si>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</si>
  <si>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</si>
  <si>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</si>
  <si>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</si>
  <si>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</si>
  <si>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</si>
  <si>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</si>
  <si>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</si>
  <si>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</si>
  <si>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</si>
  <si>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</si>
  <si>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</si>
  <si>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</si>
  <si>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</si>
  <si>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</si>
  <si>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</si>
  <si>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</si>
  <si>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</si>
  <si>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</si>
  <si>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</si>
  <si>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</si>
  <si>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</si>
  <si>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</si>
  <si>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</si>
  <si>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</si>
  <si>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</si>
  <si>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</si>
  <si>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</si>
  <si>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</si>
  <si>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</si>
  <si>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</si>
  <si>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</si>
  <si>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</si>
  <si>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</si>
  <si>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</si>
  <si>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</si>
  <si>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</si>
  <si>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</si>
  <si>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</si>
  <si>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</si>
  <si>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</si>
  <si>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</si>
  <si>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</si>
  <si>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</si>
  <si>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</si>
  <si>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</si>
  <si>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</si>
  <si>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</si>
  <si>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</si>
  <si>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</si>
  <si>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</si>
  <si>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</si>
  <si>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</si>
  <si>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</si>
  <si>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</si>
  <si>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</si>
  <si>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</si>
  <si>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</si>
  <si>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</si>
  <si>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</si>
  <si>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</si>
  <si>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</si>
  <si>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</si>
  <si>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</si>
  <si>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</si>
  <si>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</si>
  <si>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</si>
  <si>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</si>
  <si>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</si>
  <si>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</si>
  <si>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</si>
  <si>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</si>
  <si>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</si>
  <si>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</si>
  <si>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</si>
  <si>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</si>
  <si>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</si>
  <si>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</si>
  <si>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</si>
  <si>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</si>
  <si>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</si>
  <si>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</si>
  <si>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</si>
  <si>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</si>
  <si>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</si>
  <si>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</si>
  <si>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</si>
  <si>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</si>
  <si>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</si>
  <si>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</si>
  <si>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</si>
  <si>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</si>
  <si>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</si>
  <si>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</si>
  <si>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</si>
  <si>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</si>
  <si>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</si>
  <si>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</si>
  <si>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</si>
  <si>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</si>
  <si>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</si>
  <si>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</si>
  <si>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</si>
  <si>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</si>
  <si>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</si>
  <si>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</si>
  <si>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</si>
  <si>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</si>
  <si>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</si>
  <si>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</si>
  <si>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</si>
  <si>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</si>
  <si>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</si>
  <si>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</si>
  <si>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</si>
  <si>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</si>
  <si>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</si>
  <si>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</si>
  <si>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</si>
  <si>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</si>
  <si>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</si>
  <si>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</si>
  <si>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</si>
  <si>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</si>
  <si>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</si>
  <si>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</si>
  <si>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</si>
  <si>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</si>
  <si>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</si>
  <si>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</si>
  <si>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</si>
  <si>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</si>
  <si>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</si>
  <si>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</si>
  <si>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</si>
  <si>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</si>
  <si>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</si>
  <si>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</si>
  <si>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</si>
  <si>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</si>
  <si>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</si>
  <si>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</si>
  <si>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</si>
  <si>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</si>
  <si>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</si>
  <si>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</si>
  <si>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</si>
  <si>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</si>
  <si>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</si>
  <si>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</si>
  <si>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</si>
  <si>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</si>
  <si>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</si>
  <si>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</si>
  <si>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</si>
  <si>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</si>
  <si>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</si>
  <si>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</si>
  <si>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</si>
  <si>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</si>
  <si>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</si>
  <si>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</si>
  <si>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</si>
  <si>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</si>
  <si>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</si>
  <si>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</si>
  <si>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</si>
  <si>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</si>
  <si>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</si>
  <si>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</si>
  <si>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</si>
  <si>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</si>
  <si>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</si>
  <si>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</si>
  <si>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</si>
  <si>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</si>
  <si>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</si>
  <si>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</si>
  <si>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</si>
  <si>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</si>
  <si>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</si>
  <si>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</si>
  <si>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</si>
  <si>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</si>
  <si>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</si>
  <si>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</si>
  <si>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</si>
  <si>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</si>
  <si>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</si>
  <si>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</si>
  <si>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</si>
  <si>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</si>
  <si>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</si>
  <si>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</si>
  <si>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</si>
  <si>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</si>
  <si>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</si>
  <si>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</si>
  <si>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</si>
  <si>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</si>
  <si>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</si>
  <si>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</si>
  <si>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</si>
  <si>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</si>
  <si>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</si>
  <si>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</si>
  <si>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</si>
  <si>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</si>
  <si>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</si>
  <si>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</si>
  <si>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</si>
  <si>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</si>
  <si>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</si>
  <si>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</si>
  <si>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</si>
  <si>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</si>
  <si>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</si>
  <si>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</si>
  <si>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</si>
  <si>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</si>
  <si>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</si>
  <si>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</si>
  <si>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</si>
  <si>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</si>
  <si>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</si>
  <si>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</si>
  <si>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</si>
  <si>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</si>
  <si>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</si>
  <si>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</si>
  <si>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</si>
  <si>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</si>
  <si>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</si>
  <si>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</si>
  <si>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</si>
  <si>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</si>
  <si>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</si>
  <si>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</si>
  <si>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</si>
  <si>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</si>
  <si>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</si>
  <si>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</si>
  <si>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</si>
  <si>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</si>
  <si>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</si>
  <si>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</si>
  <si>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</si>
  <si>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</si>
  <si>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</si>
  <si>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</si>
  <si>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</si>
  <si>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</si>
  <si>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</si>
  <si>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</si>
  <si>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</si>
  <si>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</si>
  <si>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</si>
  <si>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</si>
  <si>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</si>
  <si>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</si>
  <si>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</si>
  <si>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</si>
  <si>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</si>
  <si>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</si>
  <si>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</si>
  <si>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</si>
  <si>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</si>
  <si>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</si>
  <si>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</si>
  <si>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</si>
  <si>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</si>
  <si>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</si>
  <si>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</si>
  <si>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</si>
  <si>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</si>
  <si>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</si>
  <si>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</si>
  <si>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</si>
  <si>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</si>
  <si>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</si>
  <si>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</si>
  <si>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</si>
  <si>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</si>
  <si>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</si>
  <si>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</si>
  <si>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</si>
  <si>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</si>
  <si>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</si>
  <si>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</si>
  <si>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</si>
  <si>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</si>
  <si>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</si>
  <si>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</si>
  <si>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</si>
  <si>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</si>
  <si>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</si>
  <si>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</si>
  <si>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</si>
  <si>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</si>
  <si>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</si>
  <si>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</si>
  <si>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</si>
  <si>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</si>
  <si>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</si>
  <si>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</si>
  <si>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</si>
  <si>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</si>
  <si>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</si>
  <si>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</si>
  <si>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</si>
  <si>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</si>
  <si>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</si>
  <si>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</si>
  <si>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</si>
  <si>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</si>
  <si>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</si>
  <si>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</si>
  <si>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</si>
  <si>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</si>
  <si>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</si>
  <si>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</si>
  <si>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</si>
  <si>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</si>
  <si>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</si>
  <si>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</si>
  <si>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</si>
  <si>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</si>
  <si>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</si>
  <si>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</si>
  <si>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</si>
  <si>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</si>
  <si>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</si>
  <si>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</si>
  <si>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</si>
  <si>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</si>
  <si>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</si>
  <si>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</si>
  <si>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</si>
  <si>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</si>
  <si>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</si>
  <si>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</si>
  <si>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</si>
  <si>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</si>
  <si>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</si>
  <si>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</si>
  <si>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</si>
  <si>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</si>
  <si>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</si>
  <si>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</si>
  <si>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</si>
  <si>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</si>
  <si>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</si>
  <si>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</si>
  <si>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</si>
  <si>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</si>
  <si>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</si>
  <si>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</si>
  <si>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</si>
  <si>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</si>
  <si>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</si>
  <si>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</si>
  <si>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</si>
  <si>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</si>
  <si>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</si>
  <si>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</si>
  <si>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</si>
  <si>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</si>
  <si>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</si>
  <si>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</si>
  <si>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</si>
  <si>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</si>
  <si>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</si>
  <si>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</si>
  <si>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</si>
  <si>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</si>
  <si>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</si>
  <si>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</si>
  <si>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</si>
  <si>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</si>
  <si>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</si>
  <si>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</si>
  <si>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</si>
  <si>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</si>
  <si>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</si>
  <si>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</si>
  <si>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</si>
  <si>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</si>
  <si>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</si>
  <si>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</si>
  <si>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</si>
  <si>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</si>
  <si>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</si>
  <si>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</si>
  <si>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</si>
  <si>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</si>
  <si>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</si>
  <si>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</si>
  <si>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</si>
  <si>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</si>
  <si>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</si>
  <si>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</si>
  <si>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</si>
  <si>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</si>
  <si>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</si>
  <si>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</si>
  <si>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</si>
  <si>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</si>
  <si>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</si>
  <si>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</si>
  <si>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</si>
  <si>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</si>
  <si>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</si>
  <si>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</si>
  <si>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</si>
  <si>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</si>
  <si>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</si>
  <si>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</si>
  <si>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</si>
  <si>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</si>
  <si>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</si>
  <si>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</si>
  <si>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</si>
  <si>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</si>
  <si>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</si>
  <si>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</si>
  <si>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</si>
  <si>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</si>
  <si>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</si>
  <si>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</si>
  <si>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</si>
  <si>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</si>
  <si>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</si>
  <si>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</si>
  <si>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</si>
  <si>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</si>
  <si>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</si>
  <si>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</si>
  <si>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</si>
  <si>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</si>
  <si>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</si>
  <si>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</si>
  <si>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</si>
  <si>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</si>
  <si>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</si>
  <si>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</si>
  <si>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</si>
  <si>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</si>
  <si>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</si>
  <si>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</si>
  <si>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</si>
  <si>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</si>
  <si>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</si>
  <si>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</si>
  <si>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</si>
  <si>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</si>
  <si>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</si>
  <si>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</si>
  <si>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</si>
  <si>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</si>
  <si>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</si>
  <si>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</si>
  <si>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</si>
  <si>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</si>
  <si>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</si>
  <si>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</si>
  <si>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</si>
  <si>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</si>
  <si>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</si>
  <si>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</si>
  <si>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</si>
  <si>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</si>
  <si>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</si>
  <si>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</si>
  <si>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</si>
  <si>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</si>
  <si>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</si>
  <si>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</si>
  <si>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</si>
  <si>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</si>
  <si>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</si>
  <si>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</si>
  <si>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</si>
  <si>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</si>
  <si>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</si>
  <si>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</si>
  <si>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</si>
  <si>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</si>
  <si>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</si>
  <si>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</si>
  <si>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</si>
  <si>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</si>
  <si>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</si>
  <si>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</si>
  <si>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</si>
  <si>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</si>
  <si>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</si>
  <si>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</si>
  <si>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</si>
  <si>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</si>
  <si>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</si>
  <si>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</si>
  <si>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</si>
  <si>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</si>
  <si>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</si>
  <si>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</si>
  <si>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</si>
  <si>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</si>
  <si>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</si>
  <si>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</si>
  <si>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</si>
  <si>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</si>
  <si>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</si>
  <si>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</si>
  <si>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</si>
  <si>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</si>
  <si>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</si>
  <si>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</si>
  <si>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</si>
  <si>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</si>
  <si>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</si>
  <si>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</si>
  <si>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</si>
  <si>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</si>
  <si>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</si>
  <si>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</si>
  <si>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</si>
  <si>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</si>
  <si>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</si>
  <si>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</si>
  <si>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</si>
  <si>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</si>
  <si>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</si>
  <si>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</si>
  <si>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</si>
  <si>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</si>
  <si>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</si>
  <si>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</si>
  <si>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</si>
  <si>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</si>
  <si>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</si>
  <si>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</si>
  <si>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</si>
  <si>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</si>
  <si>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</si>
  <si>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</si>
  <si>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</si>
  <si>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</si>
  <si>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</si>
  <si>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</si>
  <si>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</si>
  <si>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</si>
  <si>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</si>
  <si>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</si>
  <si>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08-58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</si>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</sst>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dd/m/yyyy\ &quot;г.&quot;;@"/>
    <numFmt numFmtId="172" formatCode="#,##0.0000\ &quot;лв.&quot;"/>
    <numFmt numFmtId="173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6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1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1" fontId="4" fillId="0" borderId="0" xfId="218" applyNumberFormat="1" applyFont="1" applyAlignment="1" applyProtection="1">
      <alignment horizontal="left" vertical="center"/>
    </xf>
    <xf numFmtId="171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1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1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3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2" fontId="15" fillId="46" borderId="1" xfId="0" applyNumberFormat="1" applyFont="1" applyFill="1" applyBorder="1" applyAlignment="1" applyProtection="1">
      <alignment horizontal="right"/>
      <protection locked="0"/>
    </xf>
    <xf numFmtId="173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1" xfId="221" applyFont="1" applyFill="1" applyBorder="1" applyAlignment="1" applyProtection="1">
      <alignment horizontal="center" vertical="center"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3" xfId="5" xr:uid="{00000000-0005-0000-0000-000004000000}"/>
    <cellStyle name="20% - Accent1 4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2 3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2 3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2 3" xfId="22" xr:uid="{00000000-0005-0000-0000-000015000000}"/>
    <cellStyle name="20% - Accent4 3" xfId="23" xr:uid="{00000000-0005-0000-0000-000016000000}"/>
    <cellStyle name="20% - Accent4 4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2 3" xfId="28" xr:uid="{00000000-0005-0000-0000-00001B000000}"/>
    <cellStyle name="20% - Accent5 3" xfId="29" xr:uid="{00000000-0005-0000-0000-00001C000000}"/>
    <cellStyle name="20% - Accent5 4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2 3" xfId="34" xr:uid="{00000000-0005-0000-0000-000021000000}"/>
    <cellStyle name="20% - Accent6 3" xfId="35" xr:uid="{00000000-0005-0000-0000-000022000000}"/>
    <cellStyle name="20% - Accent6 4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2 3" xfId="40" xr:uid="{00000000-0005-0000-0000-000027000000}"/>
    <cellStyle name="40% - Accent1 3" xfId="41" xr:uid="{00000000-0005-0000-0000-000028000000}"/>
    <cellStyle name="40% - Accent1 4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2 3" xfId="46" xr:uid="{00000000-0005-0000-0000-00002D000000}"/>
    <cellStyle name="40% - Accent2 3" xfId="47" xr:uid="{00000000-0005-0000-0000-00002E000000}"/>
    <cellStyle name="40% - Accent2 4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2 3" xfId="52" xr:uid="{00000000-0005-0000-0000-000033000000}"/>
    <cellStyle name="40% - Accent3 3" xfId="53" xr:uid="{00000000-0005-0000-0000-000034000000}"/>
    <cellStyle name="40% - Accent3 4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2 3" xfId="58" xr:uid="{00000000-0005-0000-0000-000039000000}"/>
    <cellStyle name="40% - Accent4 3" xfId="59" xr:uid="{00000000-0005-0000-0000-00003A000000}"/>
    <cellStyle name="40% - Accent4 4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2 3" xfId="64" xr:uid="{00000000-0005-0000-0000-00003F000000}"/>
    <cellStyle name="40% - Accent5 3" xfId="65" xr:uid="{00000000-0005-0000-0000-000040000000}"/>
    <cellStyle name="40% - Accent5 4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2 3" xfId="70" xr:uid="{00000000-0005-0000-0000-000045000000}"/>
    <cellStyle name="40% - Accent6 3" xfId="71" xr:uid="{00000000-0005-0000-0000-000046000000}"/>
    <cellStyle name="40% - Accent6 4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 xr:uid="{00000000-0005-0000-0000-000061000000}"/>
    <cellStyle name="Milliers_3A_NumeratorReport_Option1_040611" xfId="99" xr:uid="{00000000-0005-0000-0000-000062000000}"/>
    <cellStyle name="Monétaire [0]_3A_NumeratorReport_Option1_040611" xfId="100" xr:uid="{00000000-0005-0000-0000-000063000000}"/>
    <cellStyle name="Monétaire_3A_NumeratorReport_Option1_040611" xfId="101" xr:uid="{00000000-0005-0000-0000-000064000000}"/>
    <cellStyle name="Neutral" xfId="102" builtinId="28" customBuiltin="1"/>
    <cellStyle name="Normal" xfId="0" builtinId="0"/>
    <cellStyle name="Normal 10" xfId="103" xr:uid="{00000000-0005-0000-0000-000067000000}"/>
    <cellStyle name="Normal 10 2" xfId="104" xr:uid="{00000000-0005-0000-0000-000068000000}"/>
    <cellStyle name="Normal 11" xfId="105" xr:uid="{00000000-0005-0000-0000-000069000000}"/>
    <cellStyle name="Normal 11 2" xfId="106" xr:uid="{00000000-0005-0000-0000-00006A000000}"/>
    <cellStyle name="Normal 12" xfId="107" xr:uid="{00000000-0005-0000-0000-00006B000000}"/>
    <cellStyle name="Normal 12 2" xfId="108" xr:uid="{00000000-0005-0000-0000-00006C000000}"/>
    <cellStyle name="Normal 13" xfId="109" xr:uid="{00000000-0005-0000-0000-00006D000000}"/>
    <cellStyle name="Normal 13 2" xfId="110" xr:uid="{00000000-0005-0000-0000-00006E000000}"/>
    <cellStyle name="Normal 14" xfId="111" xr:uid="{00000000-0005-0000-0000-00006F000000}"/>
    <cellStyle name="Normal 14 2" xfId="112" xr:uid="{00000000-0005-0000-0000-000070000000}"/>
    <cellStyle name="Normal 15" xfId="113" xr:uid="{00000000-0005-0000-0000-000071000000}"/>
    <cellStyle name="Normal 15 2" xfId="114" xr:uid="{00000000-0005-0000-0000-000072000000}"/>
    <cellStyle name="Normal 16" xfId="115" xr:uid="{00000000-0005-0000-0000-000073000000}"/>
    <cellStyle name="Normal 17 2" xfId="116" xr:uid="{00000000-0005-0000-0000-000074000000}"/>
    <cellStyle name="Normal 18 2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2" xfId="120" xr:uid="{00000000-0005-0000-0000-000078000000}"/>
    <cellStyle name="Normal 2 2 2" xfId="121" xr:uid="{00000000-0005-0000-0000-000079000000}"/>
    <cellStyle name="Normal 2 3" xfId="122" xr:uid="{00000000-0005-0000-0000-00007A000000}"/>
    <cellStyle name="Normal 2 3 2" xfId="123" xr:uid="{00000000-0005-0000-0000-00007B000000}"/>
    <cellStyle name="Normal 2 4" xfId="124" xr:uid="{00000000-0005-0000-0000-00007C000000}"/>
    <cellStyle name="Normal 2 4 2" xfId="125" xr:uid="{00000000-0005-0000-0000-00007D000000}"/>
    <cellStyle name="Normal 2 5" xfId="126" xr:uid="{00000000-0005-0000-0000-00007E000000}"/>
    <cellStyle name="Normal 2 5 2" xfId="127" xr:uid="{00000000-0005-0000-0000-00007F000000}"/>
    <cellStyle name="Normal 2 6" xfId="128" xr:uid="{00000000-0005-0000-0000-000080000000}"/>
    <cellStyle name="Normal 2 6 2" xfId="129" xr:uid="{00000000-0005-0000-0000-000081000000}"/>
    <cellStyle name="Normal 2 7" xfId="130" xr:uid="{00000000-0005-0000-0000-000082000000}"/>
    <cellStyle name="Normal 2 7 2" xfId="131" xr:uid="{00000000-0005-0000-0000-000083000000}"/>
    <cellStyle name="Normal 2 8" xfId="132" xr:uid="{00000000-0005-0000-0000-000084000000}"/>
    <cellStyle name="Normal 2 8 2" xfId="133" xr:uid="{00000000-0005-0000-0000-000085000000}"/>
    <cellStyle name="Normal 2 9" xfId="134" xr:uid="{00000000-0005-0000-0000-000086000000}"/>
    <cellStyle name="Normal 2 9 2" xfId="135" xr:uid="{00000000-0005-0000-0000-000087000000}"/>
    <cellStyle name="Normal 3" xfId="136" xr:uid="{00000000-0005-0000-0000-000088000000}"/>
    <cellStyle name="Normal 3 10" xfId="137" xr:uid="{00000000-0005-0000-0000-000089000000}"/>
    <cellStyle name="Normal 3 2" xfId="138" xr:uid="{00000000-0005-0000-0000-00008A000000}"/>
    <cellStyle name="Normal 3 2 2" xfId="139" xr:uid="{00000000-0005-0000-0000-00008B000000}"/>
    <cellStyle name="Normal 3 3" xfId="140" xr:uid="{00000000-0005-0000-0000-00008C000000}"/>
    <cellStyle name="Normal 3 3 2" xfId="141" xr:uid="{00000000-0005-0000-0000-00008D000000}"/>
    <cellStyle name="Normal 3 4" xfId="142" xr:uid="{00000000-0005-0000-0000-00008E000000}"/>
    <cellStyle name="Normal 3 4 2" xfId="143" xr:uid="{00000000-0005-0000-0000-00008F000000}"/>
    <cellStyle name="Normal 3 5" xfId="144" xr:uid="{00000000-0005-0000-0000-000090000000}"/>
    <cellStyle name="Normal 3 5 2" xfId="145" xr:uid="{00000000-0005-0000-0000-000091000000}"/>
    <cellStyle name="Normal 3 6" xfId="146" xr:uid="{00000000-0005-0000-0000-000092000000}"/>
    <cellStyle name="Normal 3 6 2" xfId="147" xr:uid="{00000000-0005-0000-0000-000093000000}"/>
    <cellStyle name="Normal 3 7" xfId="148" xr:uid="{00000000-0005-0000-0000-000094000000}"/>
    <cellStyle name="Normal 3 7 2" xfId="149" xr:uid="{00000000-0005-0000-0000-000095000000}"/>
    <cellStyle name="Normal 3 8" xfId="150" xr:uid="{00000000-0005-0000-0000-000096000000}"/>
    <cellStyle name="Normal 3 8 2" xfId="151" xr:uid="{00000000-0005-0000-0000-000097000000}"/>
    <cellStyle name="Normal 3 9" xfId="152" xr:uid="{00000000-0005-0000-0000-000098000000}"/>
    <cellStyle name="Normal 3 9 2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4 5" xfId="158" xr:uid="{00000000-0005-0000-0000-00009E000000}"/>
    <cellStyle name="Normal 4 6" xfId="159" xr:uid="{00000000-0005-0000-0000-00009F000000}"/>
    <cellStyle name="Normal 4 7" xfId="160" xr:uid="{00000000-0005-0000-0000-0000A0000000}"/>
    <cellStyle name="Normal 4 8" xfId="161" xr:uid="{00000000-0005-0000-0000-0000A1000000}"/>
    <cellStyle name="Normal 4 9" xfId="162" xr:uid="{00000000-0005-0000-0000-0000A2000000}"/>
    <cellStyle name="Normal 5" xfId="163" xr:uid="{00000000-0005-0000-0000-0000A3000000}"/>
    <cellStyle name="Normal 5 2" xfId="164" xr:uid="{00000000-0005-0000-0000-0000A4000000}"/>
    <cellStyle name="Normal 5 2 2" xfId="165" xr:uid="{00000000-0005-0000-0000-0000A5000000}"/>
    <cellStyle name="Normal 5 3" xfId="166" xr:uid="{00000000-0005-0000-0000-0000A6000000}"/>
    <cellStyle name="Normal 5 3 2" xfId="167" xr:uid="{00000000-0005-0000-0000-0000A7000000}"/>
    <cellStyle name="Normal 5 4" xfId="168" xr:uid="{00000000-0005-0000-0000-0000A8000000}"/>
    <cellStyle name="Normal 5 4 2" xfId="169" xr:uid="{00000000-0005-0000-0000-0000A9000000}"/>
    <cellStyle name="Normal 5 5" xfId="170" xr:uid="{00000000-0005-0000-0000-0000AA000000}"/>
    <cellStyle name="Normal 5 5 2" xfId="171" xr:uid="{00000000-0005-0000-0000-0000AB000000}"/>
    <cellStyle name="Normal 5 6" xfId="172" xr:uid="{00000000-0005-0000-0000-0000AC000000}"/>
    <cellStyle name="Normal 5 6 2" xfId="173" xr:uid="{00000000-0005-0000-0000-0000AD000000}"/>
    <cellStyle name="Normal 5 7" xfId="174" xr:uid="{00000000-0005-0000-0000-0000AE000000}"/>
    <cellStyle name="Normal 5 7 2" xfId="175" xr:uid="{00000000-0005-0000-0000-0000AF000000}"/>
    <cellStyle name="Normal 5 8" xfId="176" xr:uid="{00000000-0005-0000-0000-0000B0000000}"/>
    <cellStyle name="Normal 5 8 2" xfId="177" xr:uid="{00000000-0005-0000-0000-0000B1000000}"/>
    <cellStyle name="Normal 5 9" xfId="178" xr:uid="{00000000-0005-0000-0000-0000B2000000}"/>
    <cellStyle name="Normal 6" xfId="179" xr:uid="{00000000-0005-0000-0000-0000B3000000}"/>
    <cellStyle name="Normal 6 2" xfId="180" xr:uid="{00000000-0005-0000-0000-0000B4000000}"/>
    <cellStyle name="Normal 6 2 2" xfId="181" xr:uid="{00000000-0005-0000-0000-0000B5000000}"/>
    <cellStyle name="Normal 6 3" xfId="182" xr:uid="{00000000-0005-0000-0000-0000B6000000}"/>
    <cellStyle name="Normal 6 3 2" xfId="183" xr:uid="{00000000-0005-0000-0000-0000B7000000}"/>
    <cellStyle name="Normal 6 4" xfId="184" xr:uid="{00000000-0005-0000-0000-0000B8000000}"/>
    <cellStyle name="Normal 6 4 2" xfId="185" xr:uid="{00000000-0005-0000-0000-0000B9000000}"/>
    <cellStyle name="Normal 6 5" xfId="186" xr:uid="{00000000-0005-0000-0000-0000BA000000}"/>
    <cellStyle name="Normal 6 5 2" xfId="187" xr:uid="{00000000-0005-0000-0000-0000BB000000}"/>
    <cellStyle name="Normal 6 6" xfId="188" xr:uid="{00000000-0005-0000-0000-0000BC000000}"/>
    <cellStyle name="Normal 6 6 2" xfId="189" xr:uid="{00000000-0005-0000-0000-0000BD000000}"/>
    <cellStyle name="Normal 6 7" xfId="190" xr:uid="{00000000-0005-0000-0000-0000BE000000}"/>
    <cellStyle name="Normal 6 7 2" xfId="191" xr:uid="{00000000-0005-0000-0000-0000BF000000}"/>
    <cellStyle name="Normal 6 8" xfId="192" xr:uid="{00000000-0005-0000-0000-0000C0000000}"/>
    <cellStyle name="Normal 6 8 2" xfId="193" xr:uid="{00000000-0005-0000-0000-0000C1000000}"/>
    <cellStyle name="Normal 6 9" xfId="194" xr:uid="{00000000-0005-0000-0000-0000C2000000}"/>
    <cellStyle name="Normal 7" xfId="195" xr:uid="{00000000-0005-0000-0000-0000C3000000}"/>
    <cellStyle name="Normal 7 2" xfId="196" xr:uid="{00000000-0005-0000-0000-0000C4000000}"/>
    <cellStyle name="Normal 7 2 2" xfId="197" xr:uid="{00000000-0005-0000-0000-0000C5000000}"/>
    <cellStyle name="Normal 7 3" xfId="198" xr:uid="{00000000-0005-0000-0000-0000C6000000}"/>
    <cellStyle name="Normal 7 3 2" xfId="199" xr:uid="{00000000-0005-0000-0000-0000C7000000}"/>
    <cellStyle name="Normal 7 4" xfId="200" xr:uid="{00000000-0005-0000-0000-0000C8000000}"/>
    <cellStyle name="Normal 7 4 2" xfId="201" xr:uid="{00000000-0005-0000-0000-0000C9000000}"/>
    <cellStyle name="Normal 7 5" xfId="202" xr:uid="{00000000-0005-0000-0000-0000CA000000}"/>
    <cellStyle name="Normal 7 5 2" xfId="203" xr:uid="{00000000-0005-0000-0000-0000CB000000}"/>
    <cellStyle name="Normal 7 6" xfId="204" xr:uid="{00000000-0005-0000-0000-0000CC000000}"/>
    <cellStyle name="Normal 7 6 2" xfId="205" xr:uid="{00000000-0005-0000-0000-0000CD000000}"/>
    <cellStyle name="Normal 7 7" xfId="206" xr:uid="{00000000-0005-0000-0000-0000CE000000}"/>
    <cellStyle name="Normal 7 7 2" xfId="207" xr:uid="{00000000-0005-0000-0000-0000CF000000}"/>
    <cellStyle name="Normal 7 8" xfId="208" xr:uid="{00000000-0005-0000-0000-0000D0000000}"/>
    <cellStyle name="Normal 7 8 2" xfId="209" xr:uid="{00000000-0005-0000-0000-0000D1000000}"/>
    <cellStyle name="Normal 7 9" xfId="210" xr:uid="{00000000-0005-0000-0000-0000D2000000}"/>
    <cellStyle name="Normal 8" xfId="211" xr:uid="{00000000-0005-0000-0000-0000D3000000}"/>
    <cellStyle name="Normal 8 2" xfId="212" xr:uid="{00000000-0005-0000-0000-0000D4000000}"/>
    <cellStyle name="Normal 9" xfId="213" xr:uid="{00000000-0005-0000-0000-0000D5000000}"/>
    <cellStyle name="Normal 9 2" xfId="214" xr:uid="{00000000-0005-0000-0000-0000D6000000}"/>
    <cellStyle name="Normal_El.7.2" xfId="215" xr:uid="{00000000-0005-0000-0000-0000D7000000}"/>
    <cellStyle name="Normal_Sheet1_Справка № 1 Търговски портфейл" xfId="216" xr:uid="{00000000-0005-0000-0000-0000D8000000}"/>
    <cellStyle name="Normal_Spravki_kod" xfId="217" xr:uid="{00000000-0005-0000-0000-0000D9000000}"/>
    <cellStyle name="Normal_Баланс" xfId="218" xr:uid="{00000000-0005-0000-0000-0000DA000000}"/>
    <cellStyle name="Normal_Отч.парич.поток" xfId="219" xr:uid="{00000000-0005-0000-0000-0000DB000000}"/>
    <cellStyle name="Normal_Отч.прих-разх" xfId="220" xr:uid="{00000000-0005-0000-0000-0000DC000000}"/>
    <cellStyle name="Normal_Отч.собств.кап." xfId="221" xr:uid="{00000000-0005-0000-0000-0000DD000000}"/>
    <cellStyle name="Normal_Справка № 1 Търговски портфейл" xfId="222" xr:uid="{00000000-0005-0000-0000-0000DE000000}"/>
    <cellStyle name="Normal_Финансов отчет" xfId="223" xr:uid="{00000000-0005-0000-0000-0000DF000000}"/>
    <cellStyle name="Note 10" xfId="224" xr:uid="{00000000-0005-0000-0000-0000E0000000}"/>
    <cellStyle name="Note 10 2" xfId="225" xr:uid="{00000000-0005-0000-0000-0000E1000000}"/>
    <cellStyle name="Note 11" xfId="226" xr:uid="{00000000-0005-0000-0000-0000E2000000}"/>
    <cellStyle name="Note 11 2" xfId="227" xr:uid="{00000000-0005-0000-0000-0000E3000000}"/>
    <cellStyle name="Note 12" xfId="228" xr:uid="{00000000-0005-0000-0000-0000E4000000}"/>
    <cellStyle name="Note 12 2" xfId="229" xr:uid="{00000000-0005-0000-0000-0000E5000000}"/>
    <cellStyle name="Note 13" xfId="230" xr:uid="{00000000-0005-0000-0000-0000E6000000}"/>
    <cellStyle name="Note 13 2" xfId="231" xr:uid="{00000000-0005-0000-0000-0000E7000000}"/>
    <cellStyle name="Note 14" xfId="232" xr:uid="{00000000-0005-0000-0000-0000E8000000}"/>
    <cellStyle name="Note 14 2" xfId="233" xr:uid="{00000000-0005-0000-0000-0000E9000000}"/>
    <cellStyle name="Note 15" xfId="234" xr:uid="{00000000-0005-0000-0000-0000EA000000}"/>
    <cellStyle name="Note 15 2" xfId="235" xr:uid="{00000000-0005-0000-0000-0000EB000000}"/>
    <cellStyle name="Note 16" xfId="236" xr:uid="{00000000-0005-0000-0000-0000EC000000}"/>
    <cellStyle name="Note 16 2" xfId="237" xr:uid="{00000000-0005-0000-0000-0000ED000000}"/>
    <cellStyle name="Note 17 2" xfId="238" xr:uid="{00000000-0005-0000-0000-0000EE000000}"/>
    <cellStyle name="Note 2" xfId="239" xr:uid="{00000000-0005-0000-0000-0000EF000000}"/>
    <cellStyle name="Note 2 10" xfId="240" xr:uid="{00000000-0005-0000-0000-0000F0000000}"/>
    <cellStyle name="Note 2 10 2" xfId="241" xr:uid="{00000000-0005-0000-0000-0000F1000000}"/>
    <cellStyle name="Note 2 11" xfId="242" xr:uid="{00000000-0005-0000-0000-0000F2000000}"/>
    <cellStyle name="Note 2 11 2" xfId="243" xr:uid="{00000000-0005-0000-0000-0000F3000000}"/>
    <cellStyle name="Note 2 12" xfId="244" xr:uid="{00000000-0005-0000-0000-0000F4000000}"/>
    <cellStyle name="Note 2 2" xfId="245" xr:uid="{00000000-0005-0000-0000-0000F5000000}"/>
    <cellStyle name="Note 2 2 2" xfId="246" xr:uid="{00000000-0005-0000-0000-0000F6000000}"/>
    <cellStyle name="Note 2 3" xfId="247" xr:uid="{00000000-0005-0000-0000-0000F7000000}"/>
    <cellStyle name="Note 2 3 2" xfId="248" xr:uid="{00000000-0005-0000-0000-0000F8000000}"/>
    <cellStyle name="Note 2 4" xfId="249" xr:uid="{00000000-0005-0000-0000-0000F9000000}"/>
    <cellStyle name="Note 2 4 2" xfId="250" xr:uid="{00000000-0005-0000-0000-0000FA000000}"/>
    <cellStyle name="Note 2 5" xfId="251" xr:uid="{00000000-0005-0000-0000-0000FB000000}"/>
    <cellStyle name="Note 2 5 2" xfId="252" xr:uid="{00000000-0005-0000-0000-0000FC000000}"/>
    <cellStyle name="Note 2 6" xfId="253" xr:uid="{00000000-0005-0000-0000-0000FD000000}"/>
    <cellStyle name="Note 2 6 2" xfId="254" xr:uid="{00000000-0005-0000-0000-0000FE000000}"/>
    <cellStyle name="Note 2 7" xfId="255" xr:uid="{00000000-0005-0000-0000-0000FF000000}"/>
    <cellStyle name="Note 2 7 2" xfId="256" xr:uid="{00000000-0005-0000-0000-000000010000}"/>
    <cellStyle name="Note 2 8" xfId="257" xr:uid="{00000000-0005-0000-0000-000001010000}"/>
    <cellStyle name="Note 2 8 2" xfId="258" xr:uid="{00000000-0005-0000-0000-000002010000}"/>
    <cellStyle name="Note 2 9" xfId="259" xr:uid="{00000000-0005-0000-0000-000003010000}"/>
    <cellStyle name="Note 2 9 2" xfId="260" xr:uid="{00000000-0005-0000-0000-000004010000}"/>
    <cellStyle name="Note 3" xfId="261" xr:uid="{00000000-0005-0000-0000-000005010000}"/>
    <cellStyle name="Note 3 2" xfId="262" xr:uid="{00000000-0005-0000-0000-000006010000}"/>
    <cellStyle name="Note 4" xfId="263" xr:uid="{00000000-0005-0000-0000-000007010000}"/>
    <cellStyle name="Note 4 10" xfId="264" xr:uid="{00000000-0005-0000-0000-000008010000}"/>
    <cellStyle name="Note 4 2" xfId="265" xr:uid="{00000000-0005-0000-0000-000009010000}"/>
    <cellStyle name="Note 4 2 2" xfId="266" xr:uid="{00000000-0005-0000-0000-00000A010000}"/>
    <cellStyle name="Note 4 3" xfId="267" xr:uid="{00000000-0005-0000-0000-00000B010000}"/>
    <cellStyle name="Note 4 3 2" xfId="268" xr:uid="{00000000-0005-0000-0000-00000C010000}"/>
    <cellStyle name="Note 4 4" xfId="269" xr:uid="{00000000-0005-0000-0000-00000D010000}"/>
    <cellStyle name="Note 4 4 2" xfId="270" xr:uid="{00000000-0005-0000-0000-00000E010000}"/>
    <cellStyle name="Note 4 5" xfId="271" xr:uid="{00000000-0005-0000-0000-00000F010000}"/>
    <cellStyle name="Note 4 5 2" xfId="272" xr:uid="{00000000-0005-0000-0000-000010010000}"/>
    <cellStyle name="Note 4 6" xfId="273" xr:uid="{00000000-0005-0000-0000-000011010000}"/>
    <cellStyle name="Note 4 6 2" xfId="274" xr:uid="{00000000-0005-0000-0000-000012010000}"/>
    <cellStyle name="Note 4 7" xfId="275" xr:uid="{00000000-0005-0000-0000-000013010000}"/>
    <cellStyle name="Note 4 7 2" xfId="276" xr:uid="{00000000-0005-0000-0000-000014010000}"/>
    <cellStyle name="Note 4 8" xfId="277" xr:uid="{00000000-0005-0000-0000-000015010000}"/>
    <cellStyle name="Note 4 8 2" xfId="278" xr:uid="{00000000-0005-0000-0000-000016010000}"/>
    <cellStyle name="Note 4 9" xfId="279" xr:uid="{00000000-0005-0000-0000-000017010000}"/>
    <cellStyle name="Note 4 9 2" xfId="280" xr:uid="{00000000-0005-0000-0000-000018010000}"/>
    <cellStyle name="Note 5" xfId="281" xr:uid="{00000000-0005-0000-0000-000019010000}"/>
    <cellStyle name="Note 5 10" xfId="282" xr:uid="{00000000-0005-0000-0000-00001A010000}"/>
    <cellStyle name="Note 5 2" xfId="283" xr:uid="{00000000-0005-0000-0000-00001B010000}"/>
    <cellStyle name="Note 5 2 2" xfId="284" xr:uid="{00000000-0005-0000-0000-00001C010000}"/>
    <cellStyle name="Note 5 3" xfId="285" xr:uid="{00000000-0005-0000-0000-00001D010000}"/>
    <cellStyle name="Note 5 3 2" xfId="286" xr:uid="{00000000-0005-0000-0000-00001E010000}"/>
    <cellStyle name="Note 5 4" xfId="287" xr:uid="{00000000-0005-0000-0000-00001F010000}"/>
    <cellStyle name="Note 5 4 2" xfId="288" xr:uid="{00000000-0005-0000-0000-000020010000}"/>
    <cellStyle name="Note 5 5" xfId="289" xr:uid="{00000000-0005-0000-0000-000021010000}"/>
    <cellStyle name="Note 5 5 2" xfId="290" xr:uid="{00000000-0005-0000-0000-000022010000}"/>
    <cellStyle name="Note 5 6" xfId="291" xr:uid="{00000000-0005-0000-0000-000023010000}"/>
    <cellStyle name="Note 5 6 2" xfId="292" xr:uid="{00000000-0005-0000-0000-000024010000}"/>
    <cellStyle name="Note 5 7" xfId="293" xr:uid="{00000000-0005-0000-0000-000025010000}"/>
    <cellStyle name="Note 5 7 2" xfId="294" xr:uid="{00000000-0005-0000-0000-000026010000}"/>
    <cellStyle name="Note 5 8" xfId="295" xr:uid="{00000000-0005-0000-0000-000027010000}"/>
    <cellStyle name="Note 5 8 2" xfId="296" xr:uid="{00000000-0005-0000-0000-000028010000}"/>
    <cellStyle name="Note 5 9" xfId="297" xr:uid="{00000000-0005-0000-0000-000029010000}"/>
    <cellStyle name="Note 5 9 2" xfId="298" xr:uid="{00000000-0005-0000-0000-00002A010000}"/>
    <cellStyle name="Note 6" xfId="299" xr:uid="{00000000-0005-0000-0000-00002B010000}"/>
    <cellStyle name="Note 6 2" xfId="300" xr:uid="{00000000-0005-0000-0000-00002C010000}"/>
    <cellStyle name="Note 6 2 2" xfId="301" xr:uid="{00000000-0005-0000-0000-00002D010000}"/>
    <cellStyle name="Note 6 3" xfId="302" xr:uid="{00000000-0005-0000-0000-00002E010000}"/>
    <cellStyle name="Note 6 3 2" xfId="303" xr:uid="{00000000-0005-0000-0000-00002F010000}"/>
    <cellStyle name="Note 6 4" xfId="304" xr:uid="{00000000-0005-0000-0000-000030010000}"/>
    <cellStyle name="Note 6 4 2" xfId="305" xr:uid="{00000000-0005-0000-0000-000031010000}"/>
    <cellStyle name="Note 6 5" xfId="306" xr:uid="{00000000-0005-0000-0000-000032010000}"/>
    <cellStyle name="Note 6 5 2" xfId="307" xr:uid="{00000000-0005-0000-0000-000033010000}"/>
    <cellStyle name="Note 6 6" xfId="308" xr:uid="{00000000-0005-0000-0000-000034010000}"/>
    <cellStyle name="Note 6 6 2" xfId="309" xr:uid="{00000000-0005-0000-0000-000035010000}"/>
    <cellStyle name="Note 6 7" xfId="310" xr:uid="{00000000-0005-0000-0000-000036010000}"/>
    <cellStyle name="Note 6 7 2" xfId="311" xr:uid="{00000000-0005-0000-0000-000037010000}"/>
    <cellStyle name="Note 6 8" xfId="312" xr:uid="{00000000-0005-0000-0000-000038010000}"/>
    <cellStyle name="Note 6 8 2" xfId="313" xr:uid="{00000000-0005-0000-0000-000039010000}"/>
    <cellStyle name="Note 6 9" xfId="314" xr:uid="{00000000-0005-0000-0000-00003A010000}"/>
    <cellStyle name="Note 7" xfId="315" xr:uid="{00000000-0005-0000-0000-00003B010000}"/>
    <cellStyle name="Note 7 2" xfId="316" xr:uid="{00000000-0005-0000-0000-00003C010000}"/>
    <cellStyle name="Note 7 2 2" xfId="317" xr:uid="{00000000-0005-0000-0000-00003D010000}"/>
    <cellStyle name="Note 7 3" xfId="318" xr:uid="{00000000-0005-0000-0000-00003E010000}"/>
    <cellStyle name="Note 7 3 2" xfId="319" xr:uid="{00000000-0005-0000-0000-00003F010000}"/>
    <cellStyle name="Note 7 4" xfId="320" xr:uid="{00000000-0005-0000-0000-000040010000}"/>
    <cellStyle name="Note 7 4 2" xfId="321" xr:uid="{00000000-0005-0000-0000-000041010000}"/>
    <cellStyle name="Note 7 5" xfId="322" xr:uid="{00000000-0005-0000-0000-000042010000}"/>
    <cellStyle name="Note 7 5 2" xfId="323" xr:uid="{00000000-0005-0000-0000-000043010000}"/>
    <cellStyle name="Note 7 6" xfId="324" xr:uid="{00000000-0005-0000-0000-000044010000}"/>
    <cellStyle name="Note 7 6 2" xfId="325" xr:uid="{00000000-0005-0000-0000-000045010000}"/>
    <cellStyle name="Note 7 7" xfId="326" xr:uid="{00000000-0005-0000-0000-000046010000}"/>
    <cellStyle name="Note 7 7 2" xfId="327" xr:uid="{00000000-0005-0000-0000-000047010000}"/>
    <cellStyle name="Note 7 8" xfId="328" xr:uid="{00000000-0005-0000-0000-000048010000}"/>
    <cellStyle name="Note 7 8 2" xfId="329" xr:uid="{00000000-0005-0000-0000-000049010000}"/>
    <cellStyle name="Note 7 9" xfId="330" xr:uid="{00000000-0005-0000-0000-00004A010000}"/>
    <cellStyle name="Note 8" xfId="331" xr:uid="{00000000-0005-0000-0000-00004B010000}"/>
    <cellStyle name="Note 8 2" xfId="332" xr:uid="{00000000-0005-0000-0000-00004C010000}"/>
    <cellStyle name="Note 8 2 2" xfId="333" xr:uid="{00000000-0005-0000-0000-00004D010000}"/>
    <cellStyle name="Note 8 3" xfId="334" xr:uid="{00000000-0005-0000-0000-00004E010000}"/>
    <cellStyle name="Note 8 3 2" xfId="335" xr:uid="{00000000-0005-0000-0000-00004F010000}"/>
    <cellStyle name="Note 8 4" xfId="336" xr:uid="{00000000-0005-0000-0000-000050010000}"/>
    <cellStyle name="Note 8 4 2" xfId="337" xr:uid="{00000000-0005-0000-0000-000051010000}"/>
    <cellStyle name="Note 8 5" xfId="338" xr:uid="{00000000-0005-0000-0000-000052010000}"/>
    <cellStyle name="Note 8 5 2" xfId="339" xr:uid="{00000000-0005-0000-0000-000053010000}"/>
    <cellStyle name="Note 8 6" xfId="340" xr:uid="{00000000-0005-0000-0000-000054010000}"/>
    <cellStyle name="Note 8 6 2" xfId="341" xr:uid="{00000000-0005-0000-0000-000055010000}"/>
    <cellStyle name="Note 8 7" xfId="342" xr:uid="{00000000-0005-0000-0000-000056010000}"/>
    <cellStyle name="Note 8 7 2" xfId="343" xr:uid="{00000000-0005-0000-0000-000057010000}"/>
    <cellStyle name="Note 8 8" xfId="344" xr:uid="{00000000-0005-0000-0000-000058010000}"/>
    <cellStyle name="Note 8 8 2" xfId="345" xr:uid="{00000000-0005-0000-0000-000059010000}"/>
    <cellStyle name="Note 8 9" xfId="346" xr:uid="{00000000-0005-0000-0000-00005A010000}"/>
    <cellStyle name="Note 9" xfId="347" xr:uid="{00000000-0005-0000-0000-00005B010000}"/>
    <cellStyle name="Note 9 2" xfId="348" xr:uid="{00000000-0005-0000-0000-00005C010000}"/>
    <cellStyle name="Output" xfId="349" builtinId="21" customBuiltin="1"/>
    <cellStyle name="Percent 10" xfId="350" xr:uid="{00000000-0005-0000-0000-00005E010000}"/>
    <cellStyle name="Percent 10 2" xfId="351" xr:uid="{00000000-0005-0000-0000-00005F010000}"/>
    <cellStyle name="Percent 11" xfId="352" xr:uid="{00000000-0005-0000-0000-000060010000}"/>
    <cellStyle name="Percent 11 2" xfId="353" xr:uid="{00000000-0005-0000-0000-000061010000}"/>
    <cellStyle name="Percent 12" xfId="354" xr:uid="{00000000-0005-0000-0000-000062010000}"/>
    <cellStyle name="Percent 12 2" xfId="355" xr:uid="{00000000-0005-0000-0000-000063010000}"/>
    <cellStyle name="Percent 13" xfId="356" xr:uid="{00000000-0005-0000-0000-000064010000}"/>
    <cellStyle name="Percent 13 2" xfId="357" xr:uid="{00000000-0005-0000-0000-000065010000}"/>
    <cellStyle name="Percent 14" xfId="358" xr:uid="{00000000-0005-0000-0000-000066010000}"/>
    <cellStyle name="Percent 14 2" xfId="359" xr:uid="{00000000-0005-0000-0000-000067010000}"/>
    <cellStyle name="Percent 2" xfId="360" xr:uid="{00000000-0005-0000-0000-000068010000}"/>
    <cellStyle name="Percent 2 10" xfId="361" xr:uid="{00000000-0005-0000-0000-000069010000}"/>
    <cellStyle name="Percent 2 10 2" xfId="362" xr:uid="{00000000-0005-0000-0000-00006A010000}"/>
    <cellStyle name="Percent 2 11" xfId="363" xr:uid="{00000000-0005-0000-0000-00006B010000}"/>
    <cellStyle name="Percent 2 11 2" xfId="364" xr:uid="{00000000-0005-0000-0000-00006C010000}"/>
    <cellStyle name="Percent 2 2" xfId="365" xr:uid="{00000000-0005-0000-0000-00006D010000}"/>
    <cellStyle name="Percent 2 2 2" xfId="366" xr:uid="{00000000-0005-0000-0000-00006E010000}"/>
    <cellStyle name="Percent 2 3" xfId="367" xr:uid="{00000000-0005-0000-0000-00006F010000}"/>
    <cellStyle name="Percent 2 3 2" xfId="368" xr:uid="{00000000-0005-0000-0000-000070010000}"/>
    <cellStyle name="Percent 2 4" xfId="369" xr:uid="{00000000-0005-0000-0000-000071010000}"/>
    <cellStyle name="Percent 2 4 2" xfId="370" xr:uid="{00000000-0005-0000-0000-000072010000}"/>
    <cellStyle name="Percent 2 5" xfId="371" xr:uid="{00000000-0005-0000-0000-000073010000}"/>
    <cellStyle name="Percent 2 5 2" xfId="372" xr:uid="{00000000-0005-0000-0000-000074010000}"/>
    <cellStyle name="Percent 2 6" xfId="373" xr:uid="{00000000-0005-0000-0000-000075010000}"/>
    <cellStyle name="Percent 2 6 2" xfId="374" xr:uid="{00000000-0005-0000-0000-000076010000}"/>
    <cellStyle name="Percent 2 7" xfId="375" xr:uid="{00000000-0005-0000-0000-000077010000}"/>
    <cellStyle name="Percent 2 7 2" xfId="376" xr:uid="{00000000-0005-0000-0000-000078010000}"/>
    <cellStyle name="Percent 2 8" xfId="377" xr:uid="{00000000-0005-0000-0000-000079010000}"/>
    <cellStyle name="Percent 2 8 2" xfId="378" xr:uid="{00000000-0005-0000-0000-00007A010000}"/>
    <cellStyle name="Percent 2 9" xfId="379" xr:uid="{00000000-0005-0000-0000-00007B010000}"/>
    <cellStyle name="Percent 2 9 2" xfId="380" xr:uid="{00000000-0005-0000-0000-00007C010000}"/>
    <cellStyle name="Percent 3" xfId="381" xr:uid="{00000000-0005-0000-0000-00007D010000}"/>
    <cellStyle name="Percent 3 2" xfId="382" xr:uid="{00000000-0005-0000-0000-00007E010000}"/>
    <cellStyle name="Percent 4" xfId="383" xr:uid="{00000000-0005-0000-0000-00007F010000}"/>
    <cellStyle name="Percent 4 10" xfId="384" xr:uid="{00000000-0005-0000-0000-000080010000}"/>
    <cellStyle name="Percent 4 2" xfId="385" xr:uid="{00000000-0005-0000-0000-000081010000}"/>
    <cellStyle name="Percent 4 2 2" xfId="386" xr:uid="{00000000-0005-0000-0000-000082010000}"/>
    <cellStyle name="Percent 4 3" xfId="387" xr:uid="{00000000-0005-0000-0000-000083010000}"/>
    <cellStyle name="Percent 4 3 2" xfId="388" xr:uid="{00000000-0005-0000-0000-000084010000}"/>
    <cellStyle name="Percent 4 4" xfId="389" xr:uid="{00000000-0005-0000-0000-000085010000}"/>
    <cellStyle name="Percent 4 4 2" xfId="390" xr:uid="{00000000-0005-0000-0000-000086010000}"/>
    <cellStyle name="Percent 4 5" xfId="391" xr:uid="{00000000-0005-0000-0000-000087010000}"/>
    <cellStyle name="Percent 4 5 2" xfId="392" xr:uid="{00000000-0005-0000-0000-000088010000}"/>
    <cellStyle name="Percent 4 6" xfId="393" xr:uid="{00000000-0005-0000-0000-000089010000}"/>
    <cellStyle name="Percent 4 6 2" xfId="394" xr:uid="{00000000-0005-0000-0000-00008A010000}"/>
    <cellStyle name="Percent 4 7" xfId="395" xr:uid="{00000000-0005-0000-0000-00008B010000}"/>
    <cellStyle name="Percent 4 7 2" xfId="396" xr:uid="{00000000-0005-0000-0000-00008C010000}"/>
    <cellStyle name="Percent 4 8" xfId="397" xr:uid="{00000000-0005-0000-0000-00008D010000}"/>
    <cellStyle name="Percent 4 8 2" xfId="398" xr:uid="{00000000-0005-0000-0000-00008E010000}"/>
    <cellStyle name="Percent 4 9" xfId="399" xr:uid="{00000000-0005-0000-0000-00008F010000}"/>
    <cellStyle name="Percent 4 9 2" xfId="400" xr:uid="{00000000-0005-0000-0000-000090010000}"/>
    <cellStyle name="Percent 5" xfId="401" xr:uid="{00000000-0005-0000-0000-000091010000}"/>
    <cellStyle name="Percent 5 2" xfId="402" xr:uid="{00000000-0005-0000-0000-000092010000}"/>
    <cellStyle name="Percent 5 2 2" xfId="403" xr:uid="{00000000-0005-0000-0000-000093010000}"/>
    <cellStyle name="Percent 5 3" xfId="404" xr:uid="{00000000-0005-0000-0000-000094010000}"/>
    <cellStyle name="Percent 5 3 2" xfId="405" xr:uid="{00000000-0005-0000-0000-000095010000}"/>
    <cellStyle name="Percent 5 4" xfId="406" xr:uid="{00000000-0005-0000-0000-000096010000}"/>
    <cellStyle name="Percent 5 4 2" xfId="407" xr:uid="{00000000-0005-0000-0000-000097010000}"/>
    <cellStyle name="Percent 5 5" xfId="408" xr:uid="{00000000-0005-0000-0000-000098010000}"/>
    <cellStyle name="Percent 5 5 2" xfId="409" xr:uid="{00000000-0005-0000-0000-000099010000}"/>
    <cellStyle name="Percent 5 6" xfId="410" xr:uid="{00000000-0005-0000-0000-00009A010000}"/>
    <cellStyle name="Percent 5 6 2" xfId="411" xr:uid="{00000000-0005-0000-0000-00009B010000}"/>
    <cellStyle name="Percent 5 7" xfId="412" xr:uid="{00000000-0005-0000-0000-00009C010000}"/>
    <cellStyle name="Percent 5 7 2" xfId="413" xr:uid="{00000000-0005-0000-0000-00009D010000}"/>
    <cellStyle name="Percent 5 8" xfId="414" xr:uid="{00000000-0005-0000-0000-00009E010000}"/>
    <cellStyle name="Percent 5 8 2" xfId="415" xr:uid="{00000000-0005-0000-0000-00009F010000}"/>
    <cellStyle name="Percent 5 9" xfId="416" xr:uid="{00000000-0005-0000-0000-0000A0010000}"/>
    <cellStyle name="Percent 6" xfId="417" xr:uid="{00000000-0005-0000-0000-0000A1010000}"/>
    <cellStyle name="Percent 6 2" xfId="418" xr:uid="{00000000-0005-0000-0000-0000A2010000}"/>
    <cellStyle name="Percent 6 2 2" xfId="419" xr:uid="{00000000-0005-0000-0000-0000A3010000}"/>
    <cellStyle name="Percent 6 3" xfId="420" xr:uid="{00000000-0005-0000-0000-0000A4010000}"/>
    <cellStyle name="Percent 6 3 2" xfId="421" xr:uid="{00000000-0005-0000-0000-0000A5010000}"/>
    <cellStyle name="Percent 6 4" xfId="422" xr:uid="{00000000-0005-0000-0000-0000A6010000}"/>
    <cellStyle name="Percent 6 4 2" xfId="423" xr:uid="{00000000-0005-0000-0000-0000A7010000}"/>
    <cellStyle name="Percent 6 5" xfId="424" xr:uid="{00000000-0005-0000-0000-0000A8010000}"/>
    <cellStyle name="Percent 6 5 2" xfId="425" xr:uid="{00000000-0005-0000-0000-0000A9010000}"/>
    <cellStyle name="Percent 6 6" xfId="426" xr:uid="{00000000-0005-0000-0000-0000AA010000}"/>
    <cellStyle name="Percent 6 6 2" xfId="427" xr:uid="{00000000-0005-0000-0000-0000AB010000}"/>
    <cellStyle name="Percent 6 7" xfId="428" xr:uid="{00000000-0005-0000-0000-0000AC010000}"/>
    <cellStyle name="Percent 6 7 2" xfId="429" xr:uid="{00000000-0005-0000-0000-0000AD010000}"/>
    <cellStyle name="Percent 6 8" xfId="430" xr:uid="{00000000-0005-0000-0000-0000AE010000}"/>
    <cellStyle name="Percent 6 8 2" xfId="431" xr:uid="{00000000-0005-0000-0000-0000AF010000}"/>
    <cellStyle name="Percent 6 9" xfId="432" xr:uid="{00000000-0005-0000-0000-0000B0010000}"/>
    <cellStyle name="Percent 7" xfId="433" xr:uid="{00000000-0005-0000-0000-0000B1010000}"/>
    <cellStyle name="Percent 7 2" xfId="434" xr:uid="{00000000-0005-0000-0000-0000B2010000}"/>
    <cellStyle name="Percent 7 2 2" xfId="435" xr:uid="{00000000-0005-0000-0000-0000B3010000}"/>
    <cellStyle name="Percent 7 3" xfId="436" xr:uid="{00000000-0005-0000-0000-0000B4010000}"/>
    <cellStyle name="Percent 7 3 2" xfId="437" xr:uid="{00000000-0005-0000-0000-0000B5010000}"/>
    <cellStyle name="Percent 7 4" xfId="438" xr:uid="{00000000-0005-0000-0000-0000B6010000}"/>
    <cellStyle name="Percent 7 4 2" xfId="439" xr:uid="{00000000-0005-0000-0000-0000B7010000}"/>
    <cellStyle name="Percent 7 5" xfId="440" xr:uid="{00000000-0005-0000-0000-0000B8010000}"/>
    <cellStyle name="Percent 7 5 2" xfId="441" xr:uid="{00000000-0005-0000-0000-0000B9010000}"/>
    <cellStyle name="Percent 7 6" xfId="442" xr:uid="{00000000-0005-0000-0000-0000BA010000}"/>
    <cellStyle name="Percent 7 6 2" xfId="443" xr:uid="{00000000-0005-0000-0000-0000BB010000}"/>
    <cellStyle name="Percent 7 7" xfId="444" xr:uid="{00000000-0005-0000-0000-0000BC010000}"/>
    <cellStyle name="Percent 7 7 2" xfId="445" xr:uid="{00000000-0005-0000-0000-0000BD010000}"/>
    <cellStyle name="Percent 7 8" xfId="446" xr:uid="{00000000-0005-0000-0000-0000BE010000}"/>
    <cellStyle name="Percent 7 8 2" xfId="447" xr:uid="{00000000-0005-0000-0000-0000BF010000}"/>
    <cellStyle name="Percent 7 9" xfId="448" xr:uid="{00000000-0005-0000-0000-0000C0010000}"/>
    <cellStyle name="Percent 8" xfId="449" xr:uid="{00000000-0005-0000-0000-0000C1010000}"/>
    <cellStyle name="Percent 8 2" xfId="450" xr:uid="{00000000-0005-0000-0000-0000C2010000}"/>
    <cellStyle name="Percent 9" xfId="451" xr:uid="{00000000-0005-0000-0000-0000C3010000}"/>
    <cellStyle name="Percent 9 2" xfId="452" xr:uid="{00000000-0005-0000-0000-0000C4010000}"/>
    <cellStyle name="Title" xfId="453" builtinId="15" customBuiltin="1"/>
    <cellStyle name="Total" xfId="454" builtinId="25" customBuiltin="1"/>
    <cellStyle name="Warning Text" xfId="45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B2:C46"/>
  <sheetViews>
    <sheetView zoomScaleNormal="100" workbookViewId="0">
      <selection activeCell="C11" sqref="C11"/>
    </sheetView>
  </sheetViews>
  <sheetFormatPr defaultRowHeight="12.75"/>
  <cols>
    <col min="1" max="1" width="9.140625" style="47" customWidth="1"/>
    <col min="2" max="2" width="30.7109375" style="47" customWidth="1"/>
    <col min="3" max="3" width="65.7109375" style="47" customWidth="1"/>
    <col min="4" max="16384" width="9.140625" style="47"/>
  </cols>
  <sheetData>
    <row r="2" spans="2:3" ht="15.75">
      <c r="B2" s="1" t="s">
        <v>208</v>
      </c>
      <c r="C2" s="2"/>
    </row>
    <row r="3" spans="2:3" ht="15.75">
      <c r="B3" s="3" t="s">
        <v>209</v>
      </c>
      <c r="C3" s="4"/>
    </row>
    <row r="4" spans="2:3" ht="15.75">
      <c r="B4" s="1"/>
      <c r="C4" s="2"/>
    </row>
    <row r="5" spans="2:3" ht="15.75">
      <c r="B5" s="5" t="s">
        <v>210</v>
      </c>
      <c r="C5" s="6"/>
    </row>
    <row r="6" spans="2:3" ht="15.75">
      <c r="B6" s="7" t="s">
        <v>211</v>
      </c>
      <c r="C6" s="160">
        <v>45292</v>
      </c>
    </row>
    <row r="7" spans="2:3" ht="15.75">
      <c r="B7" s="7" t="s">
        <v>212</v>
      </c>
      <c r="C7" s="160">
        <v>45657</v>
      </c>
    </row>
    <row r="8" spans="2:3" ht="15.75">
      <c r="B8" s="7" t="s">
        <v>213</v>
      </c>
      <c r="C8" s="160">
        <v>45659</v>
      </c>
    </row>
    <row r="9" spans="2:3" ht="15.75">
      <c r="B9" s="8"/>
      <c r="C9" s="9"/>
    </row>
    <row r="10" spans="2:3" ht="15.75">
      <c r="B10" s="3" t="s">
        <v>214</v>
      </c>
      <c r="C10" s="4"/>
    </row>
    <row r="11" spans="2:3" ht="15.75">
      <c r="B11" s="7" t="s">
        <v>215</v>
      </c>
      <c r="C11" s="161" t="s">
        <v>1346</v>
      </c>
    </row>
    <row r="12" spans="2:3" ht="15.75">
      <c r="B12" s="7" t="s">
        <v>216</v>
      </c>
      <c r="C12" s="161" t="s">
        <v>1347</v>
      </c>
    </row>
    <row r="13" spans="2:3" ht="15.75">
      <c r="B13" s="7" t="s">
        <v>217</v>
      </c>
      <c r="C13" s="161" t="s">
        <v>1348</v>
      </c>
    </row>
    <row r="14" spans="2:3" ht="15.75">
      <c r="B14" s="7" t="s">
        <v>218</v>
      </c>
      <c r="C14" s="161" t="s">
        <v>1349</v>
      </c>
    </row>
    <row r="15" spans="2:3" ht="15.75">
      <c r="B15" s="7" t="s">
        <v>219</v>
      </c>
      <c r="C15" s="161" t="s">
        <v>1349</v>
      </c>
    </row>
    <row r="16" spans="2:3" ht="15.75">
      <c r="B16" s="10" t="s">
        <v>220</v>
      </c>
      <c r="C16" s="162" t="s">
        <v>1350</v>
      </c>
    </row>
    <row r="17" spans="2:3" ht="15.75">
      <c r="B17" s="10" t="s">
        <v>221</v>
      </c>
      <c r="C17" s="282" t="s">
        <v>1351</v>
      </c>
    </row>
    <row r="18" spans="2:3" ht="15.75">
      <c r="B18" s="11"/>
      <c r="C18" s="12"/>
    </row>
    <row r="19" spans="2:3" ht="15.75">
      <c r="B19" s="3" t="s">
        <v>222</v>
      </c>
      <c r="C19" s="4"/>
    </row>
    <row r="20" spans="2:3" ht="15.75">
      <c r="B20" s="7" t="s">
        <v>223</v>
      </c>
      <c r="C20" s="161" t="s">
        <v>1352</v>
      </c>
    </row>
    <row r="21" spans="2:3" ht="15.75">
      <c r="B21" s="7" t="s">
        <v>216</v>
      </c>
      <c r="C21" s="161" t="s">
        <v>1353</v>
      </c>
    </row>
    <row r="22" spans="2:3" ht="15.75">
      <c r="B22" s="7" t="s">
        <v>217</v>
      </c>
      <c r="C22" s="161" t="s">
        <v>1354</v>
      </c>
    </row>
    <row r="23" spans="2:3" ht="15.75">
      <c r="B23" s="7" t="s">
        <v>224</v>
      </c>
      <c r="C23" s="161" t="s">
        <v>1355</v>
      </c>
    </row>
    <row r="24" spans="2:3" ht="15.75">
      <c r="B24" s="13"/>
      <c r="C24" s="14"/>
    </row>
    <row r="25" spans="2:3" ht="15.75">
      <c r="B25" s="3" t="s">
        <v>225</v>
      </c>
      <c r="C25" s="4"/>
    </row>
    <row r="26" spans="2:3" ht="15.75">
      <c r="B26" s="10" t="s">
        <v>226</v>
      </c>
      <c r="C26" s="162" t="s">
        <v>1356</v>
      </c>
    </row>
    <row r="27" spans="2:3" ht="15.75">
      <c r="B27" s="10" t="s">
        <v>227</v>
      </c>
      <c r="C27" s="162" t="s">
        <v>1357</v>
      </c>
    </row>
    <row r="28" spans="2:3" ht="15.75">
      <c r="B28" s="10" t="s">
        <v>220</v>
      </c>
      <c r="C28" s="162" t="s">
        <v>1358</v>
      </c>
    </row>
    <row r="29" spans="2:3" ht="15.75">
      <c r="B29" s="10" t="s">
        <v>221</v>
      </c>
      <c r="C29" s="282" t="s">
        <v>1359</v>
      </c>
    </row>
    <row r="30" spans="2:3" ht="15.75">
      <c r="B30" s="15"/>
      <c r="C30" s="15"/>
    </row>
    <row r="31" spans="2:3" ht="15.75">
      <c r="B31" s="15"/>
      <c r="C31" s="15"/>
    </row>
    <row r="32" spans="2:3" ht="15.75">
      <c r="B32" s="117"/>
      <c r="C32" s="117"/>
    </row>
    <row r="35" spans="2:3" ht="15.75">
      <c r="B35" s="332" t="s">
        <v>1272</v>
      </c>
      <c r="C35" s="331" t="s">
        <v>1271</v>
      </c>
    </row>
    <row r="36" spans="2:3" ht="15.75">
      <c r="B36" s="332" t="s">
        <v>1283</v>
      </c>
      <c r="C36" s="331" t="s">
        <v>896</v>
      </c>
    </row>
    <row r="37" spans="2:3" ht="15.75">
      <c r="B37" s="332" t="s">
        <v>1318</v>
      </c>
      <c r="C37" s="331" t="s">
        <v>1281</v>
      </c>
    </row>
    <row r="38" spans="2:3" ht="15.75">
      <c r="B38" s="332" t="s">
        <v>1284</v>
      </c>
      <c r="C38" s="331" t="s">
        <v>1282</v>
      </c>
    </row>
    <row r="39" spans="2:3" ht="31.5">
      <c r="B39" s="332" t="s">
        <v>1285</v>
      </c>
      <c r="C39" s="331" t="s">
        <v>1316</v>
      </c>
    </row>
    <row r="40" spans="2:3" ht="15.75">
      <c r="B40" s="332" t="s">
        <v>1286</v>
      </c>
      <c r="C40" s="333" t="s">
        <v>230</v>
      </c>
    </row>
    <row r="41" spans="2:3" ht="15.75">
      <c r="B41" s="332" t="s">
        <v>1287</v>
      </c>
      <c r="C41" s="334" t="s">
        <v>231</v>
      </c>
    </row>
    <row r="42" spans="2:3" ht="15.75">
      <c r="B42" s="332" t="s">
        <v>1288</v>
      </c>
      <c r="C42" s="334" t="s">
        <v>232</v>
      </c>
    </row>
    <row r="43" spans="2:3" ht="15.75">
      <c r="B43" s="332" t="s">
        <v>1289</v>
      </c>
      <c r="C43" s="334" t="s">
        <v>1338</v>
      </c>
    </row>
    <row r="44" spans="2:3" ht="63">
      <c r="B44" s="332" t="s">
        <v>1290</v>
      </c>
      <c r="C44" s="335" t="s">
        <v>894</v>
      </c>
    </row>
    <row r="45" spans="2:3" ht="31.5">
      <c r="B45" s="332" t="s">
        <v>1291</v>
      </c>
      <c r="C45" s="335" t="s">
        <v>1270</v>
      </c>
    </row>
    <row r="46" spans="2:3" ht="31.5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F75"/>
  <sheetViews>
    <sheetView topLeftCell="A10" zoomScaleNormal="100" workbookViewId="0">
      <selection activeCell="G32" sqref="G32"/>
    </sheetView>
  </sheetViews>
  <sheetFormatPr defaultRowHeight="15.75"/>
  <cols>
    <col min="1" max="1" width="60.7109375" style="58" customWidth="1"/>
    <col min="2" max="2" width="13.85546875" style="58" customWidth="1"/>
    <col min="3" max="4" width="14.7109375" style="58" customWidth="1"/>
    <col min="5" max="5" width="61.85546875" style="58" customWidth="1"/>
    <col min="6" max="6" width="13.7109375" style="58" customWidth="1"/>
    <col min="7" max="7" width="15.28515625" style="58" customWidth="1"/>
    <col min="8" max="8" width="14.7109375" style="58" customWidth="1"/>
    <col min="9" max="16384" width="9.14062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АСТРА ГЛОБАЛ ЕКУИТИ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31.12.2024 г.</v>
      </c>
      <c r="B4" s="39"/>
      <c r="C4" s="39"/>
      <c r="D4" s="39"/>
      <c r="E4" s="39"/>
      <c r="F4" s="123" t="s">
        <v>874</v>
      </c>
      <c r="G4" s="129">
        <f>ReportedCompletionDate</f>
        <v>45659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925118</v>
      </c>
      <c r="H11" s="145">
        <v>925118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5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7660</v>
      </c>
      <c r="H13" s="127">
        <v>7660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7660</v>
      </c>
      <c r="H16" s="146">
        <f>SUM(H13:H15)</f>
        <v>7660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-158781</v>
      </c>
      <c r="H18" s="138">
        <f>SUM(H19:H20)</f>
        <v>-195488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53707</v>
      </c>
      <c r="H19" s="127">
        <v>17000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-212488</v>
      </c>
      <c r="H20" s="127">
        <v>-212488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/>
      <c r="H21" s="127">
        <v>36707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115800</v>
      </c>
      <c r="D22" s="127">
        <v>241046</v>
      </c>
      <c r="E22" s="166" t="s">
        <v>924</v>
      </c>
      <c r="F22" s="126" t="s">
        <v>925</v>
      </c>
      <c r="G22" s="127">
        <v>-80689</v>
      </c>
      <c r="H22" s="127"/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-239470</v>
      </c>
      <c r="H23" s="146">
        <f>H19+H21+H20+H22</f>
        <v>-158781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693308</v>
      </c>
      <c r="H24" s="146">
        <f>H11+H16+H23</f>
        <v>773997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115800</v>
      </c>
      <c r="D25" s="146">
        <f>SUM(D21:D24)</f>
        <v>241046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579290</v>
      </c>
      <c r="D27" s="138">
        <f>SUM(D28:D31)</f>
        <v>535097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579290</v>
      </c>
      <c r="D28" s="127">
        <v>535097</v>
      </c>
      <c r="E28" s="71" t="s">
        <v>103</v>
      </c>
      <c r="F28" s="156" t="s">
        <v>186</v>
      </c>
      <c r="G28" s="138">
        <f>SUM(G29:G31)</f>
        <v>1383</v>
      </c>
      <c r="H28" s="138">
        <f>SUM(H29:H31)</f>
        <v>1692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341</v>
      </c>
      <c r="H29" s="152">
        <v>537</v>
      </c>
    </row>
    <row r="30" spans="1:32">
      <c r="A30" s="169" t="s">
        <v>81</v>
      </c>
      <c r="B30" s="126" t="s">
        <v>158</v>
      </c>
      <c r="C30" s="152"/>
      <c r="D30" s="152"/>
      <c r="E30" s="159" t="s">
        <v>75</v>
      </c>
      <c r="F30" s="156" t="s">
        <v>188</v>
      </c>
      <c r="G30" s="152">
        <v>1042</v>
      </c>
      <c r="H30" s="152">
        <v>1155</v>
      </c>
    </row>
    <row r="31" spans="1:32">
      <c r="A31" s="169" t="s">
        <v>10</v>
      </c>
      <c r="B31" s="126" t="s">
        <v>159</v>
      </c>
      <c r="C31" s="152"/>
      <c r="D31" s="152"/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507</v>
      </c>
      <c r="H32" s="152">
        <v>556</v>
      </c>
    </row>
    <row r="33" spans="1:9">
      <c r="A33" s="74" t="s">
        <v>108</v>
      </c>
      <c r="B33" s="126" t="s">
        <v>161</v>
      </c>
      <c r="C33" s="152"/>
      <c r="D33" s="152"/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579290</v>
      </c>
      <c r="D37" s="137">
        <f>SUM(D32:D36)+D27</f>
        <v>535097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1890</v>
      </c>
      <c r="H40" s="153">
        <f>SUM(H32:H39)+H28+H27</f>
        <v>2248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/>
      <c r="D42" s="152"/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0</v>
      </c>
      <c r="D43" s="153">
        <f>SUM(D39:D42)</f>
        <v>0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108</v>
      </c>
      <c r="D44" s="154">
        <v>102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695198</v>
      </c>
      <c r="D45" s="153">
        <f>D25+D37+D43+D44</f>
        <v>776245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695198</v>
      </c>
      <c r="D47" s="369">
        <f>D18+D45</f>
        <v>776245</v>
      </c>
      <c r="E47" s="158" t="s">
        <v>35</v>
      </c>
      <c r="F47" s="121" t="s">
        <v>199</v>
      </c>
      <c r="G47" s="370">
        <f>G24+G40</f>
        <v>695198</v>
      </c>
      <c r="H47" s="370">
        <f>H24+H40</f>
        <v>776245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71"/>
  <sheetViews>
    <sheetView topLeftCell="A7" zoomScale="80" zoomScaleNormal="80" workbookViewId="0">
      <selection activeCell="G15" sqref="G15"/>
    </sheetView>
  </sheetViews>
  <sheetFormatPr defaultRowHeight="15.75"/>
  <cols>
    <col min="1" max="1" width="42.85546875" style="58" customWidth="1"/>
    <col min="2" max="2" width="16.42578125" style="58" customWidth="1"/>
    <col min="3" max="4" width="13.7109375" style="58" customWidth="1"/>
    <col min="5" max="5" width="42.42578125" style="58" customWidth="1"/>
    <col min="6" max="6" width="15.5703125" style="58" customWidth="1"/>
    <col min="7" max="8" width="13.7109375" style="58" customWidth="1"/>
    <col min="9" max="16384" width="9.14062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АСТРА ГЛОБАЛ ЕКУИТИ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01.01.2024 - 31.12.2024</v>
      </c>
      <c r="B4" s="38"/>
      <c r="C4" s="37"/>
      <c r="D4" s="38"/>
      <c r="E4" s="38"/>
      <c r="F4" s="33" t="s">
        <v>874</v>
      </c>
      <c r="G4" s="283">
        <f>ReportedCompletionDate</f>
        <v>45659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5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14637</v>
      </c>
      <c r="H12" s="139">
        <v>11917</v>
      </c>
      <c r="I12" s="77"/>
    </row>
    <row r="13" spans="1:9" s="70" customFormat="1" ht="31.5">
      <c r="A13" s="81" t="s">
        <v>886</v>
      </c>
      <c r="B13" s="171" t="s">
        <v>757</v>
      </c>
      <c r="C13" s="139"/>
      <c r="D13" s="139">
        <v>6360</v>
      </c>
      <c r="E13" s="81" t="s">
        <v>889</v>
      </c>
      <c r="F13" s="171" t="s">
        <v>774</v>
      </c>
      <c r="G13" s="139"/>
      <c r="H13" s="139">
        <v>14517</v>
      </c>
      <c r="I13" s="77"/>
    </row>
    <row r="14" spans="1:9" s="70" customFormat="1" ht="31.5">
      <c r="A14" s="81" t="s">
        <v>887</v>
      </c>
      <c r="B14" s="171" t="s">
        <v>758</v>
      </c>
      <c r="C14" s="139">
        <v>1059198</v>
      </c>
      <c r="D14" s="139">
        <v>957795</v>
      </c>
      <c r="E14" s="81" t="s">
        <v>890</v>
      </c>
      <c r="F14" s="171" t="s">
        <v>775</v>
      </c>
      <c r="G14" s="139">
        <v>984150</v>
      </c>
      <c r="H14" s="139">
        <v>1004089</v>
      </c>
      <c r="I14" s="77"/>
    </row>
    <row r="15" spans="1:9" s="70" customFormat="1" ht="31.5">
      <c r="A15" s="81" t="s">
        <v>888</v>
      </c>
      <c r="B15" s="171" t="s">
        <v>759</v>
      </c>
      <c r="C15" s="139">
        <v>2474</v>
      </c>
      <c r="D15" s="139">
        <v>31644</v>
      </c>
      <c r="E15" s="81" t="s">
        <v>891</v>
      </c>
      <c r="F15" s="171" t="s">
        <v>776</v>
      </c>
      <c r="G15" s="139">
        <v>2700</v>
      </c>
      <c r="H15" s="139">
        <v>33287</v>
      </c>
      <c r="I15" s="77"/>
    </row>
    <row r="16" spans="1:9" s="70" customFormat="1">
      <c r="A16" s="81" t="s">
        <v>915</v>
      </c>
      <c r="B16" s="171" t="s">
        <v>760</v>
      </c>
      <c r="C16" s="139">
        <v>1347</v>
      </c>
      <c r="D16" s="139">
        <v>3112</v>
      </c>
      <c r="E16" s="86" t="s">
        <v>892</v>
      </c>
      <c r="F16" s="171" t="s">
        <v>777</v>
      </c>
      <c r="G16" s="139"/>
      <c r="H16" s="139"/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/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1063019</v>
      </c>
      <c r="D18" s="142">
        <f>SUM(D12:D16)</f>
        <v>998911</v>
      </c>
      <c r="E18" s="83" t="s">
        <v>20</v>
      </c>
      <c r="F18" s="172" t="s">
        <v>779</v>
      </c>
      <c r="G18" s="142">
        <f>SUM(G12:G17)</f>
        <v>1001487</v>
      </c>
      <c r="H18" s="142">
        <f>SUM(H12:H17)</f>
        <v>1063810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19157</v>
      </c>
      <c r="D21" s="139">
        <v>28192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19157</v>
      </c>
      <c r="D25" s="142">
        <f>SUM(D20:D24)</f>
        <v>28192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1082176</v>
      </c>
      <c r="D26" s="142">
        <f>D18+D25</f>
        <v>1027103</v>
      </c>
      <c r="E26" s="144" t="s">
        <v>40</v>
      </c>
      <c r="F26" s="172" t="s">
        <v>781</v>
      </c>
      <c r="G26" s="142">
        <f>G18+G25</f>
        <v>1001487</v>
      </c>
      <c r="H26" s="142">
        <f>H18+H25</f>
        <v>1063810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0</v>
      </c>
      <c r="D27" s="46">
        <f>IF((H26-D26)&gt;0,H26-D26,0)</f>
        <v>36707</v>
      </c>
      <c r="E27" s="144" t="s">
        <v>787</v>
      </c>
      <c r="F27" s="172" t="s">
        <v>782</v>
      </c>
      <c r="G27" s="164">
        <f>IF((C26-G26)&gt;0,C26-G26,0)</f>
        <v>80689</v>
      </c>
      <c r="H27" s="164">
        <f>IF((D26-H26)&gt;0,D26-H26,0)</f>
        <v>0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0</v>
      </c>
      <c r="D29" s="142">
        <f>D27-D28</f>
        <v>36707</v>
      </c>
      <c r="E29" s="144" t="s">
        <v>125</v>
      </c>
      <c r="F29" s="172" t="s">
        <v>783</v>
      </c>
      <c r="G29" s="142">
        <f>G27</f>
        <v>80689</v>
      </c>
      <c r="H29" s="142">
        <f>H27</f>
        <v>0</v>
      </c>
    </row>
    <row r="30" spans="1:9" s="116" customFormat="1">
      <c r="A30" s="151" t="s">
        <v>788</v>
      </c>
      <c r="B30" s="172" t="s">
        <v>772</v>
      </c>
      <c r="C30" s="142">
        <f>C26+C28+C29</f>
        <v>1082176</v>
      </c>
      <c r="D30" s="142">
        <f>D26+D28+D29</f>
        <v>1063810</v>
      </c>
      <c r="E30" s="144" t="s">
        <v>789</v>
      </c>
      <c r="F30" s="172" t="s">
        <v>784</v>
      </c>
      <c r="G30" s="142">
        <f>G26+G29</f>
        <v>1082176</v>
      </c>
      <c r="H30" s="142">
        <f>H26+H29</f>
        <v>1063810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I75"/>
  <sheetViews>
    <sheetView topLeftCell="A10" zoomScale="90" zoomScaleNormal="90" workbookViewId="0">
      <selection activeCell="D31" sqref="D31"/>
    </sheetView>
  </sheetViews>
  <sheetFormatPr defaultRowHeight="12.75"/>
  <cols>
    <col min="1" max="1" width="63.7109375" style="47" customWidth="1"/>
    <col min="2" max="2" width="13.7109375" style="47" customWidth="1"/>
    <col min="3" max="8" width="15.28515625" style="47" customWidth="1"/>
    <col min="9" max="16384" width="9.14062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АСТРА ГЛОБАЛ ЕКУИТИ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01.01.2024 - 31.12.2024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45659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5.5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/>
      <c r="G13" s="316"/>
      <c r="H13" s="317">
        <f>SUM(F13:G13)</f>
        <v>0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0</v>
      </c>
      <c r="G19" s="320">
        <f>SUM(G13:G14,G16:G18)</f>
        <v>0</v>
      </c>
      <c r="H19" s="317">
        <f t="shared" si="1"/>
        <v>0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/>
      <c r="D21" s="316">
        <v>-119242</v>
      </c>
      <c r="E21" s="317">
        <f>SUM(C21:D21)</f>
        <v>-119242</v>
      </c>
      <c r="F21" s="316">
        <v>657172</v>
      </c>
      <c r="G21" s="316">
        <v>-466172</v>
      </c>
      <c r="H21" s="317">
        <f>SUM(F21:G21)</f>
        <v>191000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/>
      <c r="D23" s="316"/>
      <c r="E23" s="317">
        <f t="shared" si="2"/>
        <v>0</v>
      </c>
      <c r="F23" s="316"/>
      <c r="G23" s="316"/>
      <c r="H23" s="317">
        <f t="shared" si="3"/>
        <v>0</v>
      </c>
    </row>
    <row r="24" spans="1:8">
      <c r="A24" s="315" t="s">
        <v>902</v>
      </c>
      <c r="B24" s="41" t="s">
        <v>802</v>
      </c>
      <c r="C24" s="316">
        <v>14461</v>
      </c>
      <c r="D24" s="316"/>
      <c r="E24" s="317">
        <f t="shared" si="2"/>
        <v>14461</v>
      </c>
      <c r="F24" s="316">
        <v>14662</v>
      </c>
      <c r="G24" s="316"/>
      <c r="H24" s="317">
        <f t="shared" si="3"/>
        <v>14662</v>
      </c>
    </row>
    <row r="25" spans="1:8">
      <c r="A25" s="323" t="s">
        <v>903</v>
      </c>
      <c r="B25" s="41" t="s">
        <v>803</v>
      </c>
      <c r="C25" s="316"/>
      <c r="D25" s="316">
        <v>-12853</v>
      </c>
      <c r="E25" s="317">
        <f t="shared" si="2"/>
        <v>-12853</v>
      </c>
      <c r="F25" s="316"/>
      <c r="G25" s="316">
        <v>-20693</v>
      </c>
      <c r="H25" s="317">
        <f t="shared" si="3"/>
        <v>-20693</v>
      </c>
    </row>
    <row r="26" spans="1:8">
      <c r="A26" s="323" t="s">
        <v>904</v>
      </c>
      <c r="B26" s="41" t="s">
        <v>804</v>
      </c>
      <c r="C26" s="316"/>
      <c r="D26" s="316">
        <v>-5480</v>
      </c>
      <c r="E26" s="317">
        <f t="shared" si="2"/>
        <v>-5480</v>
      </c>
      <c r="F26" s="316"/>
      <c r="G26" s="316">
        <v>-6254</v>
      </c>
      <c r="H26" s="317">
        <f t="shared" si="3"/>
        <v>-6254</v>
      </c>
    </row>
    <row r="27" spans="1:8">
      <c r="A27" s="319" t="s">
        <v>905</v>
      </c>
      <c r="B27" s="41" t="s">
        <v>805</v>
      </c>
      <c r="C27" s="316">
        <v>2830</v>
      </c>
      <c r="D27" s="316">
        <v>-2428</v>
      </c>
      <c r="E27" s="317">
        <f t="shared" si="2"/>
        <v>402</v>
      </c>
      <c r="F27" s="316">
        <v>30369</v>
      </c>
      <c r="G27" s="316">
        <v>-29424</v>
      </c>
      <c r="H27" s="317">
        <f t="shared" si="3"/>
        <v>945</v>
      </c>
    </row>
    <row r="28" spans="1:8">
      <c r="A28" s="315" t="s">
        <v>906</v>
      </c>
      <c r="B28" s="41" t="s">
        <v>806</v>
      </c>
      <c r="C28" s="316"/>
      <c r="D28" s="316">
        <v>-2534</v>
      </c>
      <c r="E28" s="317">
        <f t="shared" si="2"/>
        <v>-2534</v>
      </c>
      <c r="F28" s="316"/>
      <c r="G28" s="316">
        <v>-3592</v>
      </c>
      <c r="H28" s="317">
        <f t="shared" si="3"/>
        <v>-3592</v>
      </c>
    </row>
    <row r="29" spans="1:8" ht="21" customHeight="1">
      <c r="A29" s="313" t="s">
        <v>94</v>
      </c>
      <c r="B29" s="136" t="s">
        <v>807</v>
      </c>
      <c r="C29" s="320">
        <f>SUM(C21:C28)</f>
        <v>17291</v>
      </c>
      <c r="D29" s="320">
        <f>SUM(D21:D28)</f>
        <v>-142537</v>
      </c>
      <c r="E29" s="317">
        <f t="shared" si="2"/>
        <v>-125246</v>
      </c>
      <c r="F29" s="320">
        <f>SUM(F21:F28)</f>
        <v>702203</v>
      </c>
      <c r="G29" s="320">
        <f>SUM(G21:G28)</f>
        <v>-526135</v>
      </c>
      <c r="H29" s="317">
        <f t="shared" si="3"/>
        <v>176068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17291</v>
      </c>
      <c r="D37" s="320">
        <f t="shared" si="5"/>
        <v>-142537</v>
      </c>
      <c r="E37" s="320">
        <f t="shared" si="5"/>
        <v>-125246</v>
      </c>
      <c r="F37" s="320">
        <f t="shared" si="5"/>
        <v>702203</v>
      </c>
      <c r="G37" s="320">
        <f t="shared" si="5"/>
        <v>-526135</v>
      </c>
      <c r="H37" s="320">
        <f t="shared" si="5"/>
        <v>176068</v>
      </c>
    </row>
    <row r="38" spans="1:9">
      <c r="A38" s="313" t="s">
        <v>916</v>
      </c>
      <c r="B38" s="136" t="s">
        <v>815</v>
      </c>
      <c r="C38" s="325"/>
      <c r="D38" s="325"/>
      <c r="E38" s="326">
        <v>241046</v>
      </c>
      <c r="F38" s="320"/>
      <c r="G38" s="320"/>
      <c r="H38" s="326">
        <v>64978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115800</v>
      </c>
      <c r="F39" s="320"/>
      <c r="G39" s="320"/>
      <c r="H39" s="320">
        <f>SUM(H37:H38)</f>
        <v>241046</v>
      </c>
    </row>
    <row r="40" spans="1:9">
      <c r="A40" s="318" t="s">
        <v>72</v>
      </c>
      <c r="B40" s="41" t="s">
        <v>817</v>
      </c>
      <c r="C40" s="327"/>
      <c r="D40" s="327"/>
      <c r="E40" s="316">
        <v>115800</v>
      </c>
      <c r="F40" s="317"/>
      <c r="G40" s="317"/>
      <c r="H40" s="316">
        <v>241046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5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188"/>
  <sheetViews>
    <sheetView topLeftCell="A13" zoomScale="80" zoomScaleNormal="80" workbookViewId="0">
      <selection activeCell="C16" sqref="C16"/>
    </sheetView>
  </sheetViews>
  <sheetFormatPr defaultRowHeight="12.75"/>
  <cols>
    <col min="1" max="1" width="54.28515625" style="90" bestFit="1" customWidth="1"/>
    <col min="2" max="2" width="12.5703125" style="16" customWidth="1"/>
    <col min="3" max="3" width="22.7109375" style="90" customWidth="1"/>
    <col min="4" max="8" width="12.7109375" style="90" customWidth="1"/>
    <col min="9" max="9" width="13.85546875" style="90" customWidth="1"/>
    <col min="10" max="16384" width="9.14062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АСТРА ГЛОБАЛ ЕКУИТИ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01.01.2024 - 31.12.2024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45659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5" customHeight="1">
      <c r="A9" s="382" t="s">
        <v>41</v>
      </c>
      <c r="B9" s="382" t="s">
        <v>201</v>
      </c>
      <c r="C9" s="382" t="s">
        <v>45</v>
      </c>
      <c r="D9" s="380" t="s">
        <v>42</v>
      </c>
      <c r="E9" s="385"/>
      <c r="F9" s="385"/>
      <c r="G9" s="380" t="s">
        <v>43</v>
      </c>
      <c r="H9" s="381"/>
      <c r="I9" s="382" t="s">
        <v>44</v>
      </c>
      <c r="J9" s="51"/>
    </row>
    <row r="10" spans="1:10" ht="30.75" customHeight="1">
      <c r="A10" s="389"/>
      <c r="B10" s="389" t="s">
        <v>141</v>
      </c>
      <c r="C10" s="383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9"/>
      <c r="J10" s="51"/>
    </row>
    <row r="11" spans="1:10" ht="30.75" customHeight="1">
      <c r="A11" s="384"/>
      <c r="B11" s="384"/>
      <c r="C11" s="384"/>
      <c r="D11" s="388"/>
      <c r="E11" s="384"/>
      <c r="F11" s="388"/>
      <c r="G11" s="388"/>
      <c r="H11" s="388"/>
      <c r="I11" s="388"/>
      <c r="J11" s="51"/>
    </row>
    <row r="12" spans="1:10" s="101" customFormat="1" ht="15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28.5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5">
      <c r="A14" s="102" t="s">
        <v>49</v>
      </c>
      <c r="B14" s="34" t="s">
        <v>819</v>
      </c>
      <c r="C14" s="371">
        <f>'1-SB'!H11</f>
        <v>925118</v>
      </c>
      <c r="D14" s="371">
        <f>'1-SB'!H13</f>
        <v>7660</v>
      </c>
      <c r="E14" s="371">
        <f>'1-SB'!H14</f>
        <v>0</v>
      </c>
      <c r="F14" s="371">
        <f>'1-SB'!H15</f>
        <v>0</v>
      </c>
      <c r="G14" s="371">
        <f>'1-SB'!H19+'1-SB'!H21</f>
        <v>53707</v>
      </c>
      <c r="H14" s="371">
        <f>'1-SB'!H20+'1-SB'!H22</f>
        <v>-212488</v>
      </c>
      <c r="I14" s="371">
        <f t="shared" ref="I14:I36" si="0">SUM(C14:H14)</f>
        <v>773997</v>
      </c>
      <c r="J14" s="100"/>
    </row>
    <row r="15" spans="1:10" s="101" customFormat="1" ht="15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5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5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5">
      <c r="A18" s="102" t="s">
        <v>51</v>
      </c>
      <c r="B18" s="34" t="s">
        <v>823</v>
      </c>
      <c r="C18" s="372">
        <f t="shared" ref="C18:H18" si="2">C14+C15</f>
        <v>925118</v>
      </c>
      <c r="D18" s="372">
        <f t="shared" si="2"/>
        <v>7660</v>
      </c>
      <c r="E18" s="372">
        <f>E14+E15</f>
        <v>0</v>
      </c>
      <c r="F18" s="372">
        <f t="shared" si="2"/>
        <v>0</v>
      </c>
      <c r="G18" s="372">
        <f t="shared" si="2"/>
        <v>53707</v>
      </c>
      <c r="H18" s="372">
        <f t="shared" si="2"/>
        <v>-212488</v>
      </c>
      <c r="I18" s="371">
        <f t="shared" si="0"/>
        <v>773997</v>
      </c>
      <c r="J18" s="51"/>
    </row>
    <row r="19" spans="1:10" ht="15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5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5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5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0</v>
      </c>
      <c r="H22" s="372">
        <f>'1-SB'!G22</f>
        <v>-80689</v>
      </c>
      <c r="I22" s="371">
        <f t="shared" si="0"/>
        <v>-80689</v>
      </c>
      <c r="J22" s="51"/>
    </row>
    <row r="23" spans="1:10" ht="15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5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5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5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30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5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5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30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5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5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5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5">
      <c r="A34" s="102" t="s">
        <v>55</v>
      </c>
      <c r="B34" s="34" t="s">
        <v>827</v>
      </c>
      <c r="C34" s="372">
        <f t="shared" ref="C34:H34" si="7">SUM(C18,C19,C22,C23,C26,C27,C30,C33)</f>
        <v>925118</v>
      </c>
      <c r="D34" s="372">
        <f t="shared" si="7"/>
        <v>7660</v>
      </c>
      <c r="E34" s="372">
        <f t="shared" si="7"/>
        <v>0</v>
      </c>
      <c r="F34" s="372">
        <f t="shared" si="7"/>
        <v>0</v>
      </c>
      <c r="G34" s="372">
        <f t="shared" si="7"/>
        <v>53707</v>
      </c>
      <c r="H34" s="372">
        <f t="shared" si="7"/>
        <v>-293177</v>
      </c>
      <c r="I34" s="371">
        <f t="shared" si="0"/>
        <v>693308</v>
      </c>
      <c r="J34" s="51"/>
    </row>
    <row r="35" spans="1:10" ht="15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8.5">
      <c r="A36" s="104" t="s">
        <v>56</v>
      </c>
      <c r="B36" s="34" t="s">
        <v>840</v>
      </c>
      <c r="C36" s="375">
        <f t="shared" ref="C36:H36" si="8">SUM(C34:C35)</f>
        <v>925118</v>
      </c>
      <c r="D36" s="375">
        <f t="shared" si="8"/>
        <v>7660</v>
      </c>
      <c r="E36" s="375">
        <f t="shared" si="8"/>
        <v>0</v>
      </c>
      <c r="F36" s="375">
        <f t="shared" si="8"/>
        <v>0</v>
      </c>
      <c r="G36" s="375">
        <f t="shared" si="8"/>
        <v>53707</v>
      </c>
      <c r="H36" s="375">
        <f t="shared" si="8"/>
        <v>-293177</v>
      </c>
      <c r="I36" s="371">
        <f t="shared" si="0"/>
        <v>693308</v>
      </c>
      <c r="J36" s="51"/>
    </row>
    <row r="37" spans="1:10" ht="15">
      <c r="B37" s="105"/>
      <c r="J37" s="51"/>
    </row>
    <row r="38" spans="1:10" ht="15">
      <c r="B38" s="105"/>
      <c r="J38" s="57"/>
    </row>
    <row r="39" spans="1:10" ht="39" customHeight="1">
      <c r="A39" s="386" t="s">
        <v>1323</v>
      </c>
      <c r="B39" s="387"/>
      <c r="C39" s="387"/>
      <c r="D39" s="387"/>
      <c r="E39" s="387"/>
      <c r="F39" s="387"/>
      <c r="G39" s="387"/>
      <c r="H39" s="387"/>
      <c r="I39" s="387"/>
      <c r="J39" s="57"/>
    </row>
    <row r="40" spans="1:10" ht="15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5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" customHeight="1">
      <c r="J42" s="51"/>
    </row>
    <row r="43" spans="1:10" ht="15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5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5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5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5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5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5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5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5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5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5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5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5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5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5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5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5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5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5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5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5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5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5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5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5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5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5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5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5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5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5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5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5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5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5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5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5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5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5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5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5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5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5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5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5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5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5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5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5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5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5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5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5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5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5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5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5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5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5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5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5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5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5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5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5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5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5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5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5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5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5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5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5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5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5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5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5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5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5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5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5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5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5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5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5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5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5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5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5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5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5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5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5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5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5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5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5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5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5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5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5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5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5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5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5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5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5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5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5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5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5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5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5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5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5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5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5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5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5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5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5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5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5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5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5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5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5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5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5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5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5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5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5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5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5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5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5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5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5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5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5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5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5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5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5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5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G9:H9"/>
    <mergeCell ref="C9:C11"/>
    <mergeCell ref="D9:F9"/>
    <mergeCell ref="E10:E11"/>
    <mergeCell ref="A39:I39"/>
    <mergeCell ref="F10:F11"/>
    <mergeCell ref="I9:I11"/>
    <mergeCell ref="G10:G11"/>
    <mergeCell ref="D10:D11"/>
    <mergeCell ref="H10:H11"/>
    <mergeCell ref="B9:B11"/>
    <mergeCell ref="A9:A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 xr:uid="{00000000-0002-0000-04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 xr:uid="{00000000-0002-0000-0400-000001000000}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H34"/>
  <sheetViews>
    <sheetView tabSelected="1" zoomScaleNormal="100" workbookViewId="0">
      <selection activeCell="D17" sqref="D17"/>
    </sheetView>
  </sheetViews>
  <sheetFormatPr defaultRowHeight="15.75"/>
  <cols>
    <col min="1" max="1" width="8.7109375" style="58" customWidth="1"/>
    <col min="2" max="2" width="100.7109375" style="342" customWidth="1"/>
    <col min="3" max="3" width="17.7109375" style="58" customWidth="1"/>
    <col min="4" max="4" width="24" style="342" customWidth="1"/>
    <col min="5" max="8" width="12.7109375" style="342" customWidth="1"/>
    <col min="9" max="16384" width="9.14062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АСТРА ГЛОБАЛ ЕКУИТИ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01.01.2024 - 31.12.2024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45659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1018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47300.532899999998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47300.532899999998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0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0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8.3665000000000003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7.4943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>
        <v>1423439.2506778697</v>
      </c>
    </row>
    <row r="21" spans="1:4" s="88" customFormat="1">
      <c r="A21" s="170">
        <v>11</v>
      </c>
      <c r="B21" s="339" t="s">
        <v>1343</v>
      </c>
      <c r="C21" s="347" t="s">
        <v>1344</v>
      </c>
      <c r="D21" s="361">
        <v>727792.93224762357</v>
      </c>
    </row>
    <row r="22" spans="1:4">
      <c r="A22" s="170">
        <v>12</v>
      </c>
      <c r="B22" s="348" t="s">
        <v>1298</v>
      </c>
      <c r="C22" s="347" t="s">
        <v>1311</v>
      </c>
      <c r="D22" s="358">
        <v>12739.49</v>
      </c>
    </row>
    <row r="23" spans="1:4">
      <c r="A23" s="170">
        <v>13</v>
      </c>
      <c r="B23" s="348" t="s">
        <v>1299</v>
      </c>
      <c r="C23" s="347" t="s">
        <v>1313</v>
      </c>
      <c r="D23" s="358">
        <v>5283.96</v>
      </c>
    </row>
    <row r="24" spans="1:4">
      <c r="A24" s="170">
        <v>14</v>
      </c>
      <c r="B24" s="348" t="s">
        <v>1300</v>
      </c>
      <c r="C24" s="347" t="s">
        <v>1328</v>
      </c>
      <c r="D24" s="358">
        <v>114.75812966700001</v>
      </c>
    </row>
    <row r="25" spans="1:4">
      <c r="A25" s="170">
        <v>15</v>
      </c>
      <c r="B25" s="348" t="s">
        <v>1324</v>
      </c>
      <c r="C25" s="347" t="s">
        <v>1329</v>
      </c>
      <c r="D25" s="360">
        <v>-0.10440000000000001</v>
      </c>
    </row>
    <row r="26" spans="1:4">
      <c r="A26" s="170">
        <v>16</v>
      </c>
      <c r="B26" s="348" t="s">
        <v>1325</v>
      </c>
      <c r="C26" s="347" t="s">
        <v>1330</v>
      </c>
      <c r="D26" s="360">
        <v>-2.6700000000000002E-2</v>
      </c>
    </row>
    <row r="27" spans="1:4">
      <c r="A27" s="170">
        <v>17</v>
      </c>
      <c r="B27" s="348" t="s">
        <v>1326</v>
      </c>
      <c r="C27" s="347" t="s">
        <v>1331</v>
      </c>
      <c r="D27" s="360">
        <v>-0.10440000000000001</v>
      </c>
    </row>
    <row r="28" spans="1:4">
      <c r="A28" s="170">
        <v>18</v>
      </c>
      <c r="B28" s="348" t="s">
        <v>1327</v>
      </c>
      <c r="C28" s="347" t="s">
        <v>1339</v>
      </c>
      <c r="D28" s="360">
        <v>0.12529999999999999</v>
      </c>
    </row>
    <row r="31" spans="1:4">
      <c r="B31" s="376" t="s">
        <v>1340</v>
      </c>
    </row>
    <row r="32" spans="1:4">
      <c r="B32" s="342" t="s">
        <v>1341</v>
      </c>
    </row>
    <row r="33" spans="2:2" ht="31.5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 xr:uid="{00000000-0002-0000-0500-000000000000}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RowHeight="15.75"/>
  <cols>
    <col min="1" max="1" width="16.42578125" style="329" bestFit="1" customWidth="1"/>
    <col min="2" max="2" width="11.28515625" style="329" bestFit="1" customWidth="1"/>
    <col min="3" max="3" width="11" style="329" bestFit="1" customWidth="1"/>
    <col min="4" max="4" width="16" style="329" bestFit="1" customWidth="1"/>
    <col min="5" max="5" width="55.140625" style="329" bestFit="1" customWidth="1"/>
    <col min="6" max="6" width="31.28515625" style="329" bestFit="1" customWidth="1"/>
    <col min="7" max="7" width="22.28515625" style="330" customWidth="1"/>
    <col min="8" max="16384" width="9.14062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АСТРА ГЛОБАЛ ЕКУИТИ</v>
      </c>
      <c r="B3" s="179" t="str">
        <f t="shared" ref="B3:B34" si="1">dfRG</f>
        <v>05-1654</v>
      </c>
      <c r="C3" s="180">
        <f t="shared" ref="C3:C34" si="2">EndDate</f>
        <v>45657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АСТРА ГЛОБАЛ ЕКУИТИ</v>
      </c>
      <c r="B4" s="179" t="str">
        <f t="shared" si="1"/>
        <v>05-1654</v>
      </c>
      <c r="C4" s="180">
        <f t="shared" si="2"/>
        <v>45657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АСТРА ГЛОБАЛ ЕКУИТИ</v>
      </c>
      <c r="B5" s="179" t="str">
        <f t="shared" si="1"/>
        <v>05-1654</v>
      </c>
      <c r="C5" s="180">
        <f t="shared" si="2"/>
        <v>45657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АСТРА ГЛОБАЛ ЕКУИТИ</v>
      </c>
      <c r="B6" s="179" t="str">
        <f t="shared" si="1"/>
        <v>05-1654</v>
      </c>
      <c r="C6" s="180">
        <f t="shared" si="2"/>
        <v>45657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АСТРА ГЛОБАЛ ЕКУИТИ</v>
      </c>
      <c r="B7" s="179" t="str">
        <f t="shared" si="1"/>
        <v>05-1654</v>
      </c>
      <c r="C7" s="180">
        <f t="shared" si="2"/>
        <v>45657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АСТРА ГЛОБАЛ ЕКУИТИ</v>
      </c>
      <c r="B8" s="179" t="str">
        <f t="shared" si="1"/>
        <v>05-1654</v>
      </c>
      <c r="C8" s="180">
        <f t="shared" si="2"/>
        <v>45657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АСТРА ГЛОБАЛ ЕКУИТИ</v>
      </c>
      <c r="B9" s="179" t="str">
        <f t="shared" si="1"/>
        <v>05-1654</v>
      </c>
      <c r="C9" s="180">
        <f t="shared" si="2"/>
        <v>45657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АСТРА ГЛОБАЛ ЕКУИТИ</v>
      </c>
      <c r="B10" s="179" t="str">
        <f t="shared" si="1"/>
        <v>05-1654</v>
      </c>
      <c r="C10" s="180">
        <f t="shared" si="2"/>
        <v>45657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АСТРА ГЛОБАЛ ЕКУИТИ</v>
      </c>
      <c r="B11" s="179" t="str">
        <f t="shared" si="1"/>
        <v>05-1654</v>
      </c>
      <c r="C11" s="180">
        <f t="shared" si="2"/>
        <v>45657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АСТРА ГЛОБАЛ ЕКУИТИ</v>
      </c>
      <c r="B12" s="179" t="str">
        <f t="shared" si="1"/>
        <v>05-1654</v>
      </c>
      <c r="C12" s="180">
        <f t="shared" si="2"/>
        <v>45657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АСТРА ГЛОБАЛ ЕКУИТИ</v>
      </c>
      <c r="B13" s="179" t="str">
        <f t="shared" si="1"/>
        <v>05-1654</v>
      </c>
      <c r="C13" s="180">
        <f t="shared" si="2"/>
        <v>45657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АСТРА ГЛОБАЛ ЕКУИТИ</v>
      </c>
      <c r="B14" s="179" t="str">
        <f t="shared" si="1"/>
        <v>05-1654</v>
      </c>
      <c r="C14" s="180">
        <f t="shared" si="2"/>
        <v>45657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АСТРА ГЛОБАЛ ЕКУИТИ</v>
      </c>
      <c r="B15" s="179" t="str">
        <f t="shared" si="1"/>
        <v>05-1654</v>
      </c>
      <c r="C15" s="180">
        <f t="shared" si="2"/>
        <v>45657</v>
      </c>
      <c r="D15" s="193" t="s">
        <v>151</v>
      </c>
      <c r="E15" s="194" t="s">
        <v>9</v>
      </c>
      <c r="F15" s="179" t="s">
        <v>754</v>
      </c>
      <c r="G15" s="183">
        <f>'1-SB'!C22</f>
        <v>115800</v>
      </c>
    </row>
    <row r="16" spans="1:7">
      <c r="A16" s="178" t="str">
        <f t="shared" si="0"/>
        <v>ДФ АСТРА ГЛОБАЛ ЕКУИТИ</v>
      </c>
      <c r="B16" s="179" t="str">
        <f t="shared" si="1"/>
        <v>05-1654</v>
      </c>
      <c r="C16" s="180">
        <f t="shared" si="2"/>
        <v>45657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АСТРА ГЛОБАЛ ЕКУИТИ</v>
      </c>
      <c r="B17" s="179" t="str">
        <f t="shared" si="1"/>
        <v>05-1654</v>
      </c>
      <c r="C17" s="180">
        <f t="shared" si="2"/>
        <v>45657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АСТРА ГЛОБАЛ ЕКУИТИ</v>
      </c>
      <c r="B18" s="179" t="str">
        <f t="shared" si="1"/>
        <v>05-1654</v>
      </c>
      <c r="C18" s="180">
        <f t="shared" si="2"/>
        <v>45657</v>
      </c>
      <c r="D18" s="191" t="s">
        <v>154</v>
      </c>
      <c r="E18" s="195" t="s">
        <v>11</v>
      </c>
      <c r="F18" s="179" t="s">
        <v>754</v>
      </c>
      <c r="G18" s="183">
        <f>'1-SB'!C25</f>
        <v>115800</v>
      </c>
    </row>
    <row r="19" spans="1:7">
      <c r="A19" s="178" t="str">
        <f t="shared" si="0"/>
        <v>ДФ АСТРА ГЛОБАЛ ЕКУИТИ</v>
      </c>
      <c r="B19" s="179" t="str">
        <f t="shared" si="1"/>
        <v>05-1654</v>
      </c>
      <c r="C19" s="180">
        <f t="shared" si="2"/>
        <v>45657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АСТРА ГЛОБАЛ ЕКУИТИ</v>
      </c>
      <c r="B20" s="179" t="str">
        <f t="shared" si="1"/>
        <v>05-1654</v>
      </c>
      <c r="C20" s="180">
        <f t="shared" si="2"/>
        <v>45657</v>
      </c>
      <c r="D20" s="193" t="s">
        <v>155</v>
      </c>
      <c r="E20" s="194" t="s">
        <v>115</v>
      </c>
      <c r="F20" s="179" t="s">
        <v>754</v>
      </c>
      <c r="G20" s="183">
        <f>'1-SB'!C27</f>
        <v>579290</v>
      </c>
    </row>
    <row r="21" spans="1:7">
      <c r="A21" s="178" t="str">
        <f t="shared" si="0"/>
        <v>ДФ АСТРА ГЛОБАЛ ЕКУИТИ</v>
      </c>
      <c r="B21" s="179" t="str">
        <f t="shared" si="1"/>
        <v>05-1654</v>
      </c>
      <c r="C21" s="180">
        <f t="shared" si="2"/>
        <v>45657</v>
      </c>
      <c r="D21" s="193" t="s">
        <v>156</v>
      </c>
      <c r="E21" s="196" t="s">
        <v>73</v>
      </c>
      <c r="F21" s="179" t="s">
        <v>754</v>
      </c>
      <c r="G21" s="183">
        <f>'1-SB'!C28</f>
        <v>579290</v>
      </c>
    </row>
    <row r="22" spans="1:7">
      <c r="A22" s="178" t="str">
        <f t="shared" si="0"/>
        <v>ДФ АСТРА ГЛОБАЛ ЕКУИТИ</v>
      </c>
      <c r="B22" s="179" t="str">
        <f t="shared" si="1"/>
        <v>05-1654</v>
      </c>
      <c r="C22" s="180">
        <f t="shared" si="2"/>
        <v>45657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АСТРА ГЛОБАЛ ЕКУИТИ</v>
      </c>
      <c r="B23" s="179" t="str">
        <f t="shared" si="1"/>
        <v>05-1654</v>
      </c>
      <c r="C23" s="180">
        <f t="shared" si="2"/>
        <v>45657</v>
      </c>
      <c r="D23" s="193" t="s">
        <v>158</v>
      </c>
      <c r="E23" s="196" t="s">
        <v>81</v>
      </c>
      <c r="F23" s="179" t="s">
        <v>754</v>
      </c>
      <c r="G23" s="183">
        <f>'1-SB'!C30</f>
        <v>0</v>
      </c>
    </row>
    <row r="24" spans="1:7">
      <c r="A24" s="178" t="str">
        <f t="shared" si="0"/>
        <v>ДФ АСТРА ГЛОБАЛ ЕКУИТИ</v>
      </c>
      <c r="B24" s="179" t="str">
        <f t="shared" si="1"/>
        <v>05-1654</v>
      </c>
      <c r="C24" s="180">
        <f t="shared" si="2"/>
        <v>45657</v>
      </c>
      <c r="D24" s="193" t="s">
        <v>159</v>
      </c>
      <c r="E24" s="196" t="s">
        <v>10</v>
      </c>
      <c r="F24" s="179" t="s">
        <v>754</v>
      </c>
      <c r="G24" s="183">
        <f>'1-SB'!C31</f>
        <v>0</v>
      </c>
    </row>
    <row r="25" spans="1:7">
      <c r="A25" s="178" t="str">
        <f t="shared" si="0"/>
        <v>ДФ АСТРА ГЛОБАЛ ЕКУИТИ</v>
      </c>
      <c r="B25" s="179" t="str">
        <f t="shared" si="1"/>
        <v>05-1654</v>
      </c>
      <c r="C25" s="180">
        <f t="shared" si="2"/>
        <v>45657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АСТРА ГЛОБАЛ ЕКУИТИ</v>
      </c>
      <c r="B26" s="179" t="str">
        <f t="shared" si="1"/>
        <v>05-1654</v>
      </c>
      <c r="C26" s="180">
        <f t="shared" si="2"/>
        <v>45657</v>
      </c>
      <c r="D26" s="193" t="s">
        <v>161</v>
      </c>
      <c r="E26" s="194" t="s">
        <v>108</v>
      </c>
      <c r="F26" s="179" t="s">
        <v>754</v>
      </c>
      <c r="G26" s="183">
        <f>'1-SB'!C33</f>
        <v>0</v>
      </c>
    </row>
    <row r="27" spans="1:7">
      <c r="A27" s="178" t="str">
        <f t="shared" si="0"/>
        <v>ДФ АСТРА ГЛОБАЛ ЕКУИТИ</v>
      </c>
      <c r="B27" s="179" t="str">
        <f t="shared" si="1"/>
        <v>05-1654</v>
      </c>
      <c r="C27" s="180">
        <f t="shared" si="2"/>
        <v>45657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АСТРА ГЛОБАЛ ЕКУИТИ</v>
      </c>
      <c r="B28" s="179" t="str">
        <f t="shared" si="1"/>
        <v>05-1654</v>
      </c>
      <c r="C28" s="180">
        <f t="shared" si="2"/>
        <v>45657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АСТРА ГЛОБАЛ ЕКУИТИ</v>
      </c>
      <c r="B29" s="179" t="str">
        <f t="shared" si="1"/>
        <v>05-1654</v>
      </c>
      <c r="C29" s="180">
        <f t="shared" si="2"/>
        <v>45657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АСТРА ГЛОБАЛ ЕКУИТИ</v>
      </c>
      <c r="B30" s="179" t="str">
        <f t="shared" si="1"/>
        <v>05-1654</v>
      </c>
      <c r="C30" s="180">
        <f t="shared" si="2"/>
        <v>45657</v>
      </c>
      <c r="D30" s="193" t="s">
        <v>165</v>
      </c>
      <c r="E30" s="195" t="s">
        <v>12</v>
      </c>
      <c r="F30" s="179" t="s">
        <v>754</v>
      </c>
      <c r="G30" s="183">
        <f>'1-SB'!C37</f>
        <v>579290</v>
      </c>
    </row>
    <row r="31" spans="1:7">
      <c r="A31" s="178" t="str">
        <f t="shared" si="0"/>
        <v>ДФ АСТРА ГЛОБАЛ ЕКУИТИ</v>
      </c>
      <c r="B31" s="179" t="str">
        <f t="shared" si="1"/>
        <v>05-1654</v>
      </c>
      <c r="C31" s="180">
        <f t="shared" si="2"/>
        <v>45657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АСТРА ГЛОБАЛ ЕКУИТИ</v>
      </c>
      <c r="B32" s="179" t="str">
        <f t="shared" si="1"/>
        <v>05-1654</v>
      </c>
      <c r="C32" s="180">
        <f t="shared" si="2"/>
        <v>45657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АСТРА ГЛОБАЛ ЕКУИТИ</v>
      </c>
      <c r="B33" s="179" t="str">
        <f t="shared" si="1"/>
        <v>05-1654</v>
      </c>
      <c r="C33" s="180">
        <f t="shared" si="2"/>
        <v>45657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АСТРА ГЛОБАЛ ЕКУИТИ</v>
      </c>
      <c r="B34" s="179" t="str">
        <f t="shared" si="1"/>
        <v>05-1654</v>
      </c>
      <c r="C34" s="180">
        <f t="shared" si="2"/>
        <v>45657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АСТРА ГЛОБАЛ ЕКУИТИ</v>
      </c>
      <c r="B35" s="179" t="str">
        <f t="shared" ref="B35:B58" si="4">dfRG</f>
        <v>05-1654</v>
      </c>
      <c r="C35" s="180">
        <f t="shared" ref="C35:C58" si="5">EndDate</f>
        <v>45657</v>
      </c>
      <c r="D35" s="186" t="s">
        <v>169</v>
      </c>
      <c r="E35" s="187" t="s">
        <v>82</v>
      </c>
      <c r="F35" s="179" t="s">
        <v>754</v>
      </c>
      <c r="G35" s="183">
        <f>'1-SB'!C42</f>
        <v>0</v>
      </c>
    </row>
    <row r="36" spans="1:7">
      <c r="A36" s="178" t="str">
        <f t="shared" si="3"/>
        <v>ДФ АСТРА ГЛОБАЛ ЕКУИТИ</v>
      </c>
      <c r="B36" s="179" t="str">
        <f t="shared" si="4"/>
        <v>05-1654</v>
      </c>
      <c r="C36" s="180">
        <f t="shared" si="5"/>
        <v>45657</v>
      </c>
      <c r="D36" s="184" t="s">
        <v>170</v>
      </c>
      <c r="E36" s="190" t="s">
        <v>13</v>
      </c>
      <c r="F36" s="179" t="s">
        <v>754</v>
      </c>
      <c r="G36" s="183">
        <f>'1-SB'!C43</f>
        <v>0</v>
      </c>
    </row>
    <row r="37" spans="1:7">
      <c r="A37" s="178" t="str">
        <f t="shared" si="3"/>
        <v>ДФ АСТРА ГЛОБАЛ ЕКУИТИ</v>
      </c>
      <c r="B37" s="179" t="str">
        <f t="shared" si="4"/>
        <v>05-1654</v>
      </c>
      <c r="C37" s="180">
        <f t="shared" si="5"/>
        <v>45657</v>
      </c>
      <c r="D37" s="184" t="s">
        <v>171</v>
      </c>
      <c r="E37" s="185" t="s">
        <v>884</v>
      </c>
      <c r="F37" s="179" t="s">
        <v>754</v>
      </c>
      <c r="G37" s="183">
        <f>'1-SB'!C44</f>
        <v>108</v>
      </c>
    </row>
    <row r="38" spans="1:7">
      <c r="A38" s="178" t="str">
        <f t="shared" si="3"/>
        <v>ДФ АСТРА ГЛОБАЛ ЕКУИТИ</v>
      </c>
      <c r="B38" s="179" t="str">
        <f t="shared" si="4"/>
        <v>05-1654</v>
      </c>
      <c r="C38" s="180">
        <f t="shared" si="5"/>
        <v>45657</v>
      </c>
      <c r="D38" s="184" t="s">
        <v>172</v>
      </c>
      <c r="E38" s="190" t="s">
        <v>34</v>
      </c>
      <c r="F38" s="179" t="s">
        <v>754</v>
      </c>
      <c r="G38" s="183">
        <f>'1-SB'!C45</f>
        <v>695198</v>
      </c>
    </row>
    <row r="39" spans="1:7">
      <c r="A39" s="178" t="str">
        <f t="shared" si="3"/>
        <v>ДФ АСТРА ГЛОБАЛ ЕКУИТИ</v>
      </c>
      <c r="B39" s="179" t="str">
        <f t="shared" si="4"/>
        <v>05-1654</v>
      </c>
      <c r="C39" s="180">
        <f t="shared" si="5"/>
        <v>45657</v>
      </c>
      <c r="D39" s="184" t="s">
        <v>173</v>
      </c>
      <c r="E39" s="184" t="s">
        <v>36</v>
      </c>
      <c r="F39" s="179" t="s">
        <v>754</v>
      </c>
      <c r="G39" s="183">
        <f>'1-SB'!C47</f>
        <v>695198</v>
      </c>
    </row>
    <row r="40" spans="1:7">
      <c r="A40" s="197" t="str">
        <f t="shared" si="3"/>
        <v>ДФ АСТРА ГЛОБАЛ ЕКУИТИ</v>
      </c>
      <c r="B40" s="198" t="str">
        <f t="shared" si="4"/>
        <v>05-1654</v>
      </c>
      <c r="C40" s="199">
        <f t="shared" si="5"/>
        <v>45657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АСТРА ГЛОБАЛ ЕКУИТИ</v>
      </c>
      <c r="B41" s="198" t="str">
        <f t="shared" si="4"/>
        <v>05-1654</v>
      </c>
      <c r="C41" s="199">
        <f t="shared" si="5"/>
        <v>45657</v>
      </c>
      <c r="D41" s="203" t="s">
        <v>174</v>
      </c>
      <c r="E41" s="204" t="s">
        <v>881</v>
      </c>
      <c r="F41" s="198" t="s">
        <v>755</v>
      </c>
      <c r="G41" s="202">
        <f>'1-SB'!G11</f>
        <v>925118</v>
      </c>
    </row>
    <row r="42" spans="1:7">
      <c r="A42" s="197" t="str">
        <f t="shared" si="3"/>
        <v>ДФ АСТРА ГЛОБАЛ ЕКУИТИ</v>
      </c>
      <c r="B42" s="198" t="str">
        <f t="shared" si="4"/>
        <v>05-1654</v>
      </c>
      <c r="C42" s="199">
        <f t="shared" si="5"/>
        <v>45657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5">
      <c r="A43" s="197" t="str">
        <f t="shared" si="3"/>
        <v>ДФ АСТРА ГЛОБАЛ ЕКУИТИ</v>
      </c>
      <c r="B43" s="198" t="str">
        <f t="shared" si="4"/>
        <v>05-1654</v>
      </c>
      <c r="C43" s="199">
        <f t="shared" si="5"/>
        <v>45657</v>
      </c>
      <c r="D43" s="206" t="s">
        <v>175</v>
      </c>
      <c r="E43" s="207" t="s">
        <v>114</v>
      </c>
      <c r="F43" s="198" t="s">
        <v>755</v>
      </c>
      <c r="G43" s="202">
        <f>'1-SB'!G13</f>
        <v>7660</v>
      </c>
    </row>
    <row r="44" spans="1:7">
      <c r="A44" s="197" t="str">
        <f t="shared" si="3"/>
        <v>ДФ АСТРА ГЛОБАЛ ЕКУИТИ</v>
      </c>
      <c r="B44" s="198" t="str">
        <f t="shared" si="4"/>
        <v>05-1654</v>
      </c>
      <c r="C44" s="199">
        <f t="shared" si="5"/>
        <v>45657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АСТРА ГЛОБАЛ ЕКУИТИ</v>
      </c>
      <c r="B45" s="198" t="str">
        <f t="shared" si="4"/>
        <v>05-1654</v>
      </c>
      <c r="C45" s="199">
        <f t="shared" si="5"/>
        <v>45657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АСТРА ГЛОБАЛ ЕКУИТИ</v>
      </c>
      <c r="B46" s="198" t="str">
        <f t="shared" si="4"/>
        <v>05-1654</v>
      </c>
      <c r="C46" s="199">
        <f t="shared" si="5"/>
        <v>45657</v>
      </c>
      <c r="D46" s="203" t="s">
        <v>178</v>
      </c>
      <c r="E46" s="208" t="s">
        <v>23</v>
      </c>
      <c r="F46" s="198" t="s">
        <v>755</v>
      </c>
      <c r="G46" s="202">
        <f>'1-SB'!G16</f>
        <v>7660</v>
      </c>
    </row>
    <row r="47" spans="1:7">
      <c r="A47" s="197" t="str">
        <f t="shared" si="3"/>
        <v>ДФ АСТРА ГЛОБАЛ ЕКУИТИ</v>
      </c>
      <c r="B47" s="198" t="str">
        <f t="shared" si="4"/>
        <v>05-1654</v>
      </c>
      <c r="C47" s="199">
        <f t="shared" si="5"/>
        <v>45657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АСТРА ГЛОБАЛ ЕКУИТИ</v>
      </c>
      <c r="B48" s="198" t="str">
        <f t="shared" si="4"/>
        <v>05-1654</v>
      </c>
      <c r="C48" s="199">
        <f t="shared" si="5"/>
        <v>45657</v>
      </c>
      <c r="D48" s="205" t="s">
        <v>179</v>
      </c>
      <c r="E48" s="207" t="s">
        <v>26</v>
      </c>
      <c r="F48" s="198" t="s">
        <v>755</v>
      </c>
      <c r="G48" s="202">
        <f>'1-SB'!G18</f>
        <v>-158781</v>
      </c>
    </row>
    <row r="49" spans="1:7">
      <c r="A49" s="197" t="str">
        <f t="shared" si="3"/>
        <v>ДФ АСТРА ГЛОБАЛ ЕКУИТИ</v>
      </c>
      <c r="B49" s="198" t="str">
        <f t="shared" si="4"/>
        <v>05-1654</v>
      </c>
      <c r="C49" s="199">
        <f t="shared" si="5"/>
        <v>45657</v>
      </c>
      <c r="D49" s="205" t="s">
        <v>180</v>
      </c>
      <c r="E49" s="209" t="s">
        <v>27</v>
      </c>
      <c r="F49" s="198" t="s">
        <v>755</v>
      </c>
      <c r="G49" s="202">
        <f>'1-SB'!G19</f>
        <v>53707</v>
      </c>
    </row>
    <row r="50" spans="1:7">
      <c r="A50" s="197" t="str">
        <f t="shared" si="3"/>
        <v>ДФ АСТРА ГЛОБАЛ ЕКУИТИ</v>
      </c>
      <c r="B50" s="198" t="str">
        <f t="shared" si="4"/>
        <v>05-1654</v>
      </c>
      <c r="C50" s="199">
        <f t="shared" si="5"/>
        <v>45657</v>
      </c>
      <c r="D50" s="205" t="s">
        <v>181</v>
      </c>
      <c r="E50" s="209" t="s">
        <v>28</v>
      </c>
      <c r="F50" s="198" t="s">
        <v>755</v>
      </c>
      <c r="G50" s="202">
        <f>'1-SB'!G20</f>
        <v>-212488</v>
      </c>
    </row>
    <row r="51" spans="1:7">
      <c r="A51" s="197" t="str">
        <f t="shared" si="3"/>
        <v>ДФ АСТРА ГЛОБАЛ ЕКУИТИ</v>
      </c>
      <c r="B51" s="198" t="str">
        <f t="shared" si="4"/>
        <v>05-1654</v>
      </c>
      <c r="C51" s="199">
        <f t="shared" si="5"/>
        <v>45657</v>
      </c>
      <c r="D51" s="210" t="s">
        <v>182</v>
      </c>
      <c r="E51" s="211" t="s">
        <v>923</v>
      </c>
      <c r="F51" s="198" t="s">
        <v>755</v>
      </c>
      <c r="G51" s="202">
        <f>'1-SB'!G21</f>
        <v>0</v>
      </c>
    </row>
    <row r="52" spans="1:7">
      <c r="A52" s="197" t="str">
        <f t="shared" si="3"/>
        <v>ДФ АСТРА ГЛОБАЛ ЕКУИТИ</v>
      </c>
      <c r="B52" s="198" t="str">
        <f t="shared" si="4"/>
        <v>05-1654</v>
      </c>
      <c r="C52" s="199">
        <f t="shared" si="5"/>
        <v>45657</v>
      </c>
      <c r="D52" s="210" t="s">
        <v>925</v>
      </c>
      <c r="E52" s="211" t="s">
        <v>924</v>
      </c>
      <c r="F52" s="198" t="s">
        <v>755</v>
      </c>
      <c r="G52" s="202">
        <f>'1-SB'!G22</f>
        <v>-80689</v>
      </c>
    </row>
    <row r="53" spans="1:7">
      <c r="A53" s="197" t="str">
        <f t="shared" si="3"/>
        <v>ДФ АСТРА ГЛОБАЛ ЕКУИТИ</v>
      </c>
      <c r="B53" s="198" t="str">
        <f t="shared" si="4"/>
        <v>05-1654</v>
      </c>
      <c r="C53" s="199">
        <f t="shared" si="5"/>
        <v>45657</v>
      </c>
      <c r="D53" s="203" t="s">
        <v>183</v>
      </c>
      <c r="E53" s="208" t="s">
        <v>29</v>
      </c>
      <c r="F53" s="198" t="s">
        <v>755</v>
      </c>
      <c r="G53" s="202">
        <f>'1-SB'!G23</f>
        <v>-239470</v>
      </c>
    </row>
    <row r="54" spans="1:7">
      <c r="A54" s="197" t="str">
        <f t="shared" si="3"/>
        <v>ДФ АСТРА ГЛОБАЛ ЕКУИТИ</v>
      </c>
      <c r="B54" s="198" t="str">
        <f t="shared" si="4"/>
        <v>05-1654</v>
      </c>
      <c r="C54" s="199">
        <f t="shared" si="5"/>
        <v>45657</v>
      </c>
      <c r="D54" s="200" t="s">
        <v>184</v>
      </c>
      <c r="E54" s="212" t="s">
        <v>31</v>
      </c>
      <c r="F54" s="198" t="s">
        <v>755</v>
      </c>
      <c r="G54" s="202">
        <f>'1-SB'!G24</f>
        <v>693308</v>
      </c>
    </row>
    <row r="55" spans="1:7">
      <c r="A55" s="197" t="str">
        <f t="shared" si="3"/>
        <v>ДФ АСТРА ГЛОБАЛ ЕКУИТИ</v>
      </c>
      <c r="B55" s="198" t="str">
        <f t="shared" si="4"/>
        <v>05-1654</v>
      </c>
      <c r="C55" s="199">
        <f t="shared" si="5"/>
        <v>45657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АСТРА ГЛОБАЛ ЕКУИТИ</v>
      </c>
      <c r="B56" s="198" t="str">
        <f t="shared" si="4"/>
        <v>05-1654</v>
      </c>
      <c r="C56" s="199">
        <f t="shared" si="5"/>
        <v>45657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АСТРА ГЛОБАЛ ЕКУИТИ</v>
      </c>
      <c r="B57" s="198" t="str">
        <f t="shared" si="4"/>
        <v>05-1654</v>
      </c>
      <c r="C57" s="199">
        <f t="shared" si="5"/>
        <v>45657</v>
      </c>
      <c r="D57" s="205" t="s">
        <v>186</v>
      </c>
      <c r="E57" s="207" t="s">
        <v>103</v>
      </c>
      <c r="F57" s="198" t="s">
        <v>755</v>
      </c>
      <c r="G57" s="202">
        <f>'1-SB'!G28</f>
        <v>1383</v>
      </c>
    </row>
    <row r="58" spans="1:7">
      <c r="A58" s="197" t="str">
        <f t="shared" si="3"/>
        <v>ДФ АСТРА ГЛОБАЛ ЕКУИТИ</v>
      </c>
      <c r="B58" s="198" t="str">
        <f t="shared" si="4"/>
        <v>05-1654</v>
      </c>
      <c r="C58" s="199">
        <f t="shared" si="5"/>
        <v>45657</v>
      </c>
      <c r="D58" s="205" t="s">
        <v>187</v>
      </c>
      <c r="E58" s="209" t="s">
        <v>139</v>
      </c>
      <c r="F58" s="198" t="s">
        <v>755</v>
      </c>
      <c r="G58" s="202">
        <f>'1-SB'!G29</f>
        <v>341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1042</v>
      </c>
    </row>
    <row r="60" spans="1:7">
      <c r="A60" s="197" t="str">
        <f t="shared" ref="A60:A81" si="6">dfName</f>
        <v>ДФ АСТРА ГЛОБАЛ ЕКУИТИ</v>
      </c>
      <c r="B60" s="198" t="str">
        <f t="shared" ref="B60:B81" si="7">dfRG</f>
        <v>05-1654</v>
      </c>
      <c r="C60" s="199">
        <f t="shared" ref="C60:C81" si="8">EndDate</f>
        <v>45657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АСТРА ГЛОБАЛ ЕКУИТИ</v>
      </c>
      <c r="B61" s="198" t="str">
        <f t="shared" si="7"/>
        <v>05-1654</v>
      </c>
      <c r="C61" s="199">
        <f t="shared" si="8"/>
        <v>45657</v>
      </c>
      <c r="D61" s="205" t="s">
        <v>190</v>
      </c>
      <c r="E61" s="213" t="s">
        <v>99</v>
      </c>
      <c r="F61" s="198" t="s">
        <v>755</v>
      </c>
      <c r="G61" s="202">
        <f>'1-SB'!G32</f>
        <v>507</v>
      </c>
    </row>
    <row r="62" spans="1:7">
      <c r="A62" s="197" t="str">
        <f t="shared" si="6"/>
        <v>ДФ АСТРА ГЛОБАЛ ЕКУИТИ</v>
      </c>
      <c r="B62" s="198" t="str">
        <f t="shared" si="7"/>
        <v>05-1654</v>
      </c>
      <c r="C62" s="199">
        <f t="shared" si="8"/>
        <v>45657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АСТРА ГЛОБАЛ ЕКУИТИ</v>
      </c>
      <c r="B63" s="198" t="str">
        <f t="shared" si="7"/>
        <v>05-1654</v>
      </c>
      <c r="C63" s="199">
        <f t="shared" si="8"/>
        <v>45657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АСТРА ГЛОБАЛ ЕКУИТИ</v>
      </c>
      <c r="B64" s="198" t="str">
        <f t="shared" si="7"/>
        <v>05-1654</v>
      </c>
      <c r="C64" s="199">
        <f t="shared" si="8"/>
        <v>45657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АСТРА ГЛОБАЛ ЕКУИТИ</v>
      </c>
      <c r="B65" s="198" t="str">
        <f t="shared" si="7"/>
        <v>05-1654</v>
      </c>
      <c r="C65" s="199">
        <f t="shared" si="8"/>
        <v>45657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АСТРА ГЛОБАЛ ЕКУИТИ</v>
      </c>
      <c r="B66" s="198" t="str">
        <f t="shared" si="7"/>
        <v>05-1654</v>
      </c>
      <c r="C66" s="199">
        <f t="shared" si="8"/>
        <v>45657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5">
      <c r="A67" s="197" t="str">
        <f t="shared" si="6"/>
        <v>ДФ АСТРА ГЛОБАЛ ЕКУИТИ</v>
      </c>
      <c r="B67" s="198" t="str">
        <f t="shared" si="7"/>
        <v>05-1654</v>
      </c>
      <c r="C67" s="199">
        <f t="shared" si="8"/>
        <v>45657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АСТРА ГЛОБАЛ ЕКУИТИ</v>
      </c>
      <c r="B68" s="198" t="str">
        <f t="shared" si="7"/>
        <v>05-1654</v>
      </c>
      <c r="C68" s="199">
        <f t="shared" si="8"/>
        <v>45657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АСТРА ГЛОБАЛ ЕКУИТИ</v>
      </c>
      <c r="B69" s="198" t="str">
        <f t="shared" si="7"/>
        <v>05-1654</v>
      </c>
      <c r="C69" s="199">
        <f t="shared" si="8"/>
        <v>45657</v>
      </c>
      <c r="D69" s="200" t="s">
        <v>198</v>
      </c>
      <c r="E69" s="212" t="s">
        <v>34</v>
      </c>
      <c r="F69" s="198" t="s">
        <v>755</v>
      </c>
      <c r="G69" s="202">
        <f>'1-SB'!G40</f>
        <v>1890</v>
      </c>
    </row>
    <row r="70" spans="1:7">
      <c r="A70" s="197" t="str">
        <f t="shared" si="6"/>
        <v>ДФ АСТРА ГЛОБАЛ ЕКУИТИ</v>
      </c>
      <c r="B70" s="198" t="str">
        <f t="shared" si="7"/>
        <v>05-1654</v>
      </c>
      <c r="C70" s="199">
        <f t="shared" si="8"/>
        <v>45657</v>
      </c>
      <c r="D70" s="203" t="s">
        <v>199</v>
      </c>
      <c r="E70" s="203" t="s">
        <v>35</v>
      </c>
      <c r="F70" s="198" t="s">
        <v>755</v>
      </c>
      <c r="G70" s="202">
        <f>'1-SB'!G47</f>
        <v>695198</v>
      </c>
    </row>
    <row r="71" spans="1:7">
      <c r="A71" s="215" t="str">
        <f t="shared" si="6"/>
        <v>ДФ АСТРА ГЛОБАЛ ЕКУИТИ</v>
      </c>
      <c r="B71" s="216" t="str">
        <f t="shared" si="7"/>
        <v>05-1654</v>
      </c>
      <c r="C71" s="217">
        <f t="shared" si="8"/>
        <v>45657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АСТРА ГЛОБАЛ ЕКУИТИ</v>
      </c>
      <c r="B72" s="216" t="str">
        <f t="shared" si="7"/>
        <v>05-1654</v>
      </c>
      <c r="C72" s="217">
        <f t="shared" si="8"/>
        <v>45657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АСТРА ГЛОБАЛ ЕКУИТИ</v>
      </c>
      <c r="B73" s="216" t="str">
        <f t="shared" si="7"/>
        <v>05-1654</v>
      </c>
      <c r="C73" s="217">
        <f t="shared" si="8"/>
        <v>45657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5">
      <c r="A74" s="215" t="str">
        <f t="shared" si="6"/>
        <v>ДФ АСТРА ГЛОБАЛ ЕКУИТИ</v>
      </c>
      <c r="B74" s="216" t="str">
        <f t="shared" si="7"/>
        <v>05-1654</v>
      </c>
      <c r="C74" s="217">
        <f t="shared" si="8"/>
        <v>45657</v>
      </c>
      <c r="D74" s="218" t="s">
        <v>757</v>
      </c>
      <c r="E74" s="223" t="s">
        <v>886</v>
      </c>
      <c r="F74" s="216" t="s">
        <v>790</v>
      </c>
      <c r="G74" s="220">
        <f>'2-OD'!C13</f>
        <v>0</v>
      </c>
    </row>
    <row r="75" spans="1:7" ht="31.5">
      <c r="A75" s="215" t="str">
        <f t="shared" si="6"/>
        <v>ДФ АСТРА ГЛОБАЛ ЕКУИТИ</v>
      </c>
      <c r="B75" s="216" t="str">
        <f t="shared" si="7"/>
        <v>05-1654</v>
      </c>
      <c r="C75" s="217">
        <f t="shared" si="8"/>
        <v>45657</v>
      </c>
      <c r="D75" s="218" t="s">
        <v>758</v>
      </c>
      <c r="E75" s="223" t="s">
        <v>887</v>
      </c>
      <c r="F75" s="216" t="s">
        <v>790</v>
      </c>
      <c r="G75" s="220">
        <f>'2-OD'!C14</f>
        <v>1059198</v>
      </c>
    </row>
    <row r="76" spans="1:7">
      <c r="A76" s="215" t="str">
        <f t="shared" si="6"/>
        <v>ДФ АСТРА ГЛОБАЛ ЕКУИТИ</v>
      </c>
      <c r="B76" s="216" t="str">
        <f t="shared" si="7"/>
        <v>05-1654</v>
      </c>
      <c r="C76" s="217">
        <f t="shared" si="8"/>
        <v>45657</v>
      </c>
      <c r="D76" s="218" t="s">
        <v>759</v>
      </c>
      <c r="E76" s="223" t="s">
        <v>888</v>
      </c>
      <c r="F76" s="216" t="s">
        <v>790</v>
      </c>
      <c r="G76" s="220">
        <f>'2-OD'!C15</f>
        <v>2474</v>
      </c>
    </row>
    <row r="77" spans="1:7">
      <c r="A77" s="215" t="str">
        <f t="shared" si="6"/>
        <v>ДФ АСТРА ГЛОБАЛ ЕКУИТИ</v>
      </c>
      <c r="B77" s="216" t="str">
        <f t="shared" si="7"/>
        <v>05-1654</v>
      </c>
      <c r="C77" s="217">
        <f t="shared" si="8"/>
        <v>45657</v>
      </c>
      <c r="D77" s="218" t="s">
        <v>760</v>
      </c>
      <c r="E77" s="223" t="s">
        <v>915</v>
      </c>
      <c r="F77" s="216" t="s">
        <v>790</v>
      </c>
      <c r="G77" s="220">
        <f>'2-OD'!C16</f>
        <v>1347</v>
      </c>
    </row>
    <row r="78" spans="1:7">
      <c r="A78" s="215" t="str">
        <f t="shared" si="6"/>
        <v>ДФ АСТРА ГЛОБАЛ ЕКУИТИ</v>
      </c>
      <c r="B78" s="216" t="str">
        <f t="shared" si="7"/>
        <v>05-1654</v>
      </c>
      <c r="C78" s="217">
        <f t="shared" si="8"/>
        <v>45657</v>
      </c>
      <c r="D78" s="221" t="s">
        <v>761</v>
      </c>
      <c r="E78" s="224" t="s">
        <v>20</v>
      </c>
      <c r="F78" s="216" t="s">
        <v>790</v>
      </c>
      <c r="G78" s="220">
        <f>'2-OD'!C18</f>
        <v>1063019</v>
      </c>
    </row>
    <row r="79" spans="1:7">
      <c r="A79" s="215" t="str">
        <f t="shared" si="6"/>
        <v>ДФ АСТРА ГЛОБАЛ ЕКУИТИ</v>
      </c>
      <c r="B79" s="216" t="str">
        <f t="shared" si="7"/>
        <v>05-1654</v>
      </c>
      <c r="C79" s="217">
        <f t="shared" si="8"/>
        <v>45657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АСТРА ГЛОБАЛ ЕКУИТИ</v>
      </c>
      <c r="B80" s="216" t="str">
        <f t="shared" si="7"/>
        <v>05-1654</v>
      </c>
      <c r="C80" s="217">
        <f t="shared" si="8"/>
        <v>45657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АСТРА ГЛОБАЛ ЕКУИТИ</v>
      </c>
      <c r="B81" s="216" t="str">
        <f t="shared" si="7"/>
        <v>05-1654</v>
      </c>
      <c r="C81" s="217">
        <f t="shared" si="8"/>
        <v>45657</v>
      </c>
      <c r="D81" s="218" t="s">
        <v>763</v>
      </c>
      <c r="E81" s="223" t="s">
        <v>100</v>
      </c>
      <c r="F81" s="216" t="s">
        <v>790</v>
      </c>
      <c r="G81" s="220">
        <f>'2-OD'!C21</f>
        <v>19157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АСТРА ГЛОБАЛ ЕКУИТИ</v>
      </c>
      <c r="B83" s="216" t="str">
        <f t="shared" ref="B83:B109" si="10">dfRG</f>
        <v>05-1654</v>
      </c>
      <c r="C83" s="217">
        <f t="shared" ref="C83:C109" si="11">EndDate</f>
        <v>45657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АСТРА ГЛОБАЛ ЕКУИТИ</v>
      </c>
      <c r="B84" s="216" t="str">
        <f t="shared" si="10"/>
        <v>05-1654</v>
      </c>
      <c r="C84" s="217">
        <f t="shared" si="11"/>
        <v>45657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АСТРА ГЛОБАЛ ЕКУИТИ</v>
      </c>
      <c r="B85" s="216" t="str">
        <f t="shared" si="10"/>
        <v>05-1654</v>
      </c>
      <c r="C85" s="217">
        <f t="shared" si="11"/>
        <v>45657</v>
      </c>
      <c r="D85" s="221" t="s">
        <v>767</v>
      </c>
      <c r="E85" s="224" t="s">
        <v>23</v>
      </c>
      <c r="F85" s="216" t="s">
        <v>790</v>
      </c>
      <c r="G85" s="220">
        <f>'2-OD'!C25</f>
        <v>19157</v>
      </c>
    </row>
    <row r="86" spans="1:7">
      <c r="A86" s="215" t="str">
        <f t="shared" si="9"/>
        <v>ДФ АСТРА ГЛОБАЛ ЕКУИТИ</v>
      </c>
      <c r="B86" s="216" t="str">
        <f t="shared" si="10"/>
        <v>05-1654</v>
      </c>
      <c r="C86" s="217">
        <f t="shared" si="11"/>
        <v>45657</v>
      </c>
      <c r="D86" s="221" t="s">
        <v>768</v>
      </c>
      <c r="E86" s="225" t="s">
        <v>122</v>
      </c>
      <c r="F86" s="216" t="s">
        <v>790</v>
      </c>
      <c r="G86" s="220">
        <f>'2-OD'!C26</f>
        <v>1082176</v>
      </c>
    </row>
    <row r="87" spans="1:7">
      <c r="A87" s="215" t="str">
        <f t="shared" si="9"/>
        <v>ДФ АСТРА ГЛОБАЛ ЕКУИТИ</v>
      </c>
      <c r="B87" s="216" t="str">
        <f t="shared" si="10"/>
        <v>05-1654</v>
      </c>
      <c r="C87" s="217">
        <f t="shared" si="11"/>
        <v>45657</v>
      </c>
      <c r="D87" s="221" t="s">
        <v>769</v>
      </c>
      <c r="E87" s="225" t="s">
        <v>786</v>
      </c>
      <c r="F87" s="216" t="s">
        <v>790</v>
      </c>
      <c r="G87" s="220">
        <f>'2-OD'!C27</f>
        <v>0</v>
      </c>
    </row>
    <row r="88" spans="1:7">
      <c r="A88" s="215" t="str">
        <f t="shared" si="9"/>
        <v>ДФ АСТРА ГЛОБАЛ ЕКУИТИ</v>
      </c>
      <c r="B88" s="216" t="str">
        <f t="shared" si="10"/>
        <v>05-1654</v>
      </c>
      <c r="C88" s="217">
        <f t="shared" si="11"/>
        <v>45657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АСТРА ГЛОБАЛ ЕКУИТИ</v>
      </c>
      <c r="B89" s="216" t="str">
        <f t="shared" si="10"/>
        <v>05-1654</v>
      </c>
      <c r="C89" s="217">
        <f t="shared" si="11"/>
        <v>45657</v>
      </c>
      <c r="D89" s="221" t="s">
        <v>771</v>
      </c>
      <c r="E89" s="225" t="s">
        <v>124</v>
      </c>
      <c r="F89" s="216" t="s">
        <v>790</v>
      </c>
      <c r="G89" s="220">
        <f>'2-OD'!C29</f>
        <v>0</v>
      </c>
    </row>
    <row r="90" spans="1:7">
      <c r="A90" s="215" t="str">
        <f t="shared" si="9"/>
        <v>ДФ АСТРА ГЛОБАЛ ЕКУИТИ</v>
      </c>
      <c r="B90" s="216" t="str">
        <f t="shared" si="10"/>
        <v>05-1654</v>
      </c>
      <c r="C90" s="217">
        <f t="shared" si="11"/>
        <v>45657</v>
      </c>
      <c r="D90" s="221" t="s">
        <v>772</v>
      </c>
      <c r="E90" s="225" t="s">
        <v>788</v>
      </c>
      <c r="F90" s="216" t="s">
        <v>790</v>
      </c>
      <c r="G90" s="220">
        <f>'2-OD'!C30</f>
        <v>1082176</v>
      </c>
    </row>
    <row r="91" spans="1:7">
      <c r="A91" s="226" t="str">
        <f t="shared" si="9"/>
        <v>ДФ АСТРА ГЛОБАЛ ЕКУИТИ</v>
      </c>
      <c r="B91" s="227" t="str">
        <f t="shared" si="10"/>
        <v>05-1654</v>
      </c>
      <c r="C91" s="228">
        <f t="shared" si="11"/>
        <v>45657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АСТРА ГЛОБАЛ ЕКУИТИ</v>
      </c>
      <c r="B92" s="227" t="str">
        <f t="shared" si="10"/>
        <v>05-1654</v>
      </c>
      <c r="C92" s="228">
        <f t="shared" si="11"/>
        <v>45657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АСТРА ГЛОБАЛ ЕКУИТИ</v>
      </c>
      <c r="B93" s="227" t="str">
        <f t="shared" si="10"/>
        <v>05-1654</v>
      </c>
      <c r="C93" s="228">
        <f t="shared" si="11"/>
        <v>45657</v>
      </c>
      <c r="D93" s="229" t="s">
        <v>773</v>
      </c>
      <c r="E93" s="234" t="s">
        <v>38</v>
      </c>
      <c r="F93" s="227" t="s">
        <v>791</v>
      </c>
      <c r="G93" s="231">
        <f>'2-OD'!G12</f>
        <v>14637</v>
      </c>
    </row>
    <row r="94" spans="1:7" ht="31.5">
      <c r="A94" s="226" t="str">
        <f t="shared" si="9"/>
        <v>ДФ АСТРА ГЛОБАЛ ЕКУИТИ</v>
      </c>
      <c r="B94" s="227" t="str">
        <f t="shared" si="10"/>
        <v>05-1654</v>
      </c>
      <c r="C94" s="228">
        <f t="shared" si="11"/>
        <v>45657</v>
      </c>
      <c r="D94" s="229" t="s">
        <v>774</v>
      </c>
      <c r="E94" s="234" t="s">
        <v>889</v>
      </c>
      <c r="F94" s="227" t="s">
        <v>791</v>
      </c>
      <c r="G94" s="231">
        <f>'2-OD'!G13</f>
        <v>0</v>
      </c>
    </row>
    <row r="95" spans="1:7" ht="31.5">
      <c r="A95" s="226" t="str">
        <f t="shared" si="9"/>
        <v>ДФ АСТРА ГЛОБАЛ ЕКУИТИ</v>
      </c>
      <c r="B95" s="227" t="str">
        <f t="shared" si="10"/>
        <v>05-1654</v>
      </c>
      <c r="C95" s="228">
        <f t="shared" si="11"/>
        <v>45657</v>
      </c>
      <c r="D95" s="229" t="s">
        <v>775</v>
      </c>
      <c r="E95" s="234" t="s">
        <v>890</v>
      </c>
      <c r="F95" s="227" t="s">
        <v>791</v>
      </c>
      <c r="G95" s="231">
        <f>'2-OD'!G14</f>
        <v>984150</v>
      </c>
    </row>
    <row r="96" spans="1:7">
      <c r="A96" s="226" t="str">
        <f t="shared" si="9"/>
        <v>ДФ АСТРА ГЛОБАЛ ЕКУИТИ</v>
      </c>
      <c r="B96" s="227" t="str">
        <f t="shared" si="10"/>
        <v>05-1654</v>
      </c>
      <c r="C96" s="228">
        <f t="shared" si="11"/>
        <v>45657</v>
      </c>
      <c r="D96" s="229" t="s">
        <v>776</v>
      </c>
      <c r="E96" s="234" t="s">
        <v>891</v>
      </c>
      <c r="F96" s="227" t="s">
        <v>791</v>
      </c>
      <c r="G96" s="231">
        <f>'2-OD'!G15</f>
        <v>2700</v>
      </c>
    </row>
    <row r="97" spans="1:7">
      <c r="A97" s="226" t="str">
        <f t="shared" si="9"/>
        <v>ДФ АСТРА ГЛОБАЛ ЕКУИТИ</v>
      </c>
      <c r="B97" s="227" t="str">
        <f t="shared" si="10"/>
        <v>05-1654</v>
      </c>
      <c r="C97" s="228">
        <f t="shared" si="11"/>
        <v>45657</v>
      </c>
      <c r="D97" s="229" t="s">
        <v>777</v>
      </c>
      <c r="E97" s="235" t="s">
        <v>892</v>
      </c>
      <c r="F97" s="227" t="s">
        <v>791</v>
      </c>
      <c r="G97" s="231">
        <f>'2-OD'!G16</f>
        <v>0</v>
      </c>
    </row>
    <row r="98" spans="1:7">
      <c r="A98" s="226" t="str">
        <f t="shared" si="9"/>
        <v>ДФ АСТРА ГЛОБАЛ ЕКУИТИ</v>
      </c>
      <c r="B98" s="227" t="str">
        <f t="shared" si="10"/>
        <v>05-1654</v>
      </c>
      <c r="C98" s="228">
        <f t="shared" si="11"/>
        <v>45657</v>
      </c>
      <c r="D98" s="229" t="s">
        <v>778</v>
      </c>
      <c r="E98" s="234" t="s">
        <v>893</v>
      </c>
      <c r="F98" s="227" t="s">
        <v>791</v>
      </c>
      <c r="G98" s="231">
        <f>'2-OD'!G17</f>
        <v>0</v>
      </c>
    </row>
    <row r="99" spans="1:7">
      <c r="A99" s="226" t="str">
        <f t="shared" si="9"/>
        <v>ДФ АСТРА ГЛОБАЛ ЕКУИТИ</v>
      </c>
      <c r="B99" s="227" t="str">
        <f t="shared" si="10"/>
        <v>05-1654</v>
      </c>
      <c r="C99" s="228">
        <f t="shared" si="11"/>
        <v>45657</v>
      </c>
      <c r="D99" s="232" t="s">
        <v>779</v>
      </c>
      <c r="E99" s="236" t="s">
        <v>20</v>
      </c>
      <c r="F99" s="227" t="s">
        <v>791</v>
      </c>
      <c r="G99" s="231">
        <f>'2-OD'!G18</f>
        <v>1001487</v>
      </c>
    </row>
    <row r="100" spans="1:7">
      <c r="A100" s="226" t="str">
        <f t="shared" si="9"/>
        <v>ДФ АСТРА ГЛОБАЛ ЕКУИТИ</v>
      </c>
      <c r="B100" s="227" t="str">
        <f t="shared" si="10"/>
        <v>05-1654</v>
      </c>
      <c r="C100" s="228">
        <f t="shared" si="11"/>
        <v>45657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АСТРА ГЛОБАЛ ЕКУИТИ</v>
      </c>
      <c r="B101" s="227" t="str">
        <f t="shared" si="10"/>
        <v>05-1654</v>
      </c>
      <c r="C101" s="228">
        <f t="shared" si="11"/>
        <v>45657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АСТРА ГЛОБАЛ ЕКУИТИ</v>
      </c>
      <c r="B102" s="227" t="str">
        <f t="shared" si="10"/>
        <v>05-1654</v>
      </c>
      <c r="C102" s="228">
        <f t="shared" si="11"/>
        <v>45657</v>
      </c>
      <c r="D102" s="232" t="s">
        <v>781</v>
      </c>
      <c r="E102" s="237" t="s">
        <v>40</v>
      </c>
      <c r="F102" s="227" t="s">
        <v>791</v>
      </c>
      <c r="G102" s="231">
        <f>'2-OD'!G26</f>
        <v>1001487</v>
      </c>
    </row>
    <row r="103" spans="1:7">
      <c r="A103" s="226" t="str">
        <f t="shared" si="9"/>
        <v>ДФ АСТРА ГЛОБАЛ ЕКУИТИ</v>
      </c>
      <c r="B103" s="227" t="str">
        <f t="shared" si="10"/>
        <v>05-1654</v>
      </c>
      <c r="C103" s="228">
        <f t="shared" si="11"/>
        <v>45657</v>
      </c>
      <c r="D103" s="232" t="s">
        <v>782</v>
      </c>
      <c r="E103" s="237" t="s">
        <v>787</v>
      </c>
      <c r="F103" s="227" t="s">
        <v>791</v>
      </c>
      <c r="G103" s="231">
        <f>'2-OD'!G27</f>
        <v>80689</v>
      </c>
    </row>
    <row r="104" spans="1:7">
      <c r="A104" s="226" t="str">
        <f t="shared" si="9"/>
        <v>ДФ АСТРА ГЛОБАЛ ЕКУИТИ</v>
      </c>
      <c r="B104" s="227" t="str">
        <f t="shared" si="10"/>
        <v>05-1654</v>
      </c>
      <c r="C104" s="228">
        <f t="shared" si="11"/>
        <v>45657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АСТРА ГЛОБАЛ ЕКУИТИ</v>
      </c>
      <c r="B105" s="227" t="str">
        <f t="shared" si="10"/>
        <v>05-1654</v>
      </c>
      <c r="C105" s="228">
        <f t="shared" si="11"/>
        <v>45657</v>
      </c>
      <c r="D105" s="232" t="s">
        <v>783</v>
      </c>
      <c r="E105" s="237" t="s">
        <v>125</v>
      </c>
      <c r="F105" s="227" t="s">
        <v>791</v>
      </c>
      <c r="G105" s="231">
        <f>'2-OD'!G29</f>
        <v>80689</v>
      </c>
    </row>
    <row r="106" spans="1:7">
      <c r="A106" s="226" t="str">
        <f t="shared" si="9"/>
        <v>ДФ АСТРА ГЛОБАЛ ЕКУИТИ</v>
      </c>
      <c r="B106" s="227" t="str">
        <f t="shared" si="10"/>
        <v>05-1654</v>
      </c>
      <c r="C106" s="228">
        <f t="shared" si="11"/>
        <v>45657</v>
      </c>
      <c r="D106" s="232" t="s">
        <v>784</v>
      </c>
      <c r="E106" s="237" t="s">
        <v>789</v>
      </c>
      <c r="F106" s="227" t="s">
        <v>791</v>
      </c>
      <c r="G106" s="231">
        <f>'2-OD'!G30</f>
        <v>1082176</v>
      </c>
    </row>
    <row r="107" spans="1:7">
      <c r="A107" s="238" t="str">
        <f t="shared" si="9"/>
        <v>ДФ АСТРА ГЛОБАЛ ЕКУИТИ</v>
      </c>
      <c r="B107" s="239" t="str">
        <f t="shared" si="10"/>
        <v>05-1654</v>
      </c>
      <c r="C107" s="240">
        <f t="shared" si="11"/>
        <v>45657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5">
      <c r="A108" s="238" t="str">
        <f t="shared" si="9"/>
        <v>ДФ АСТРА ГЛОБАЛ ЕКУИТИ</v>
      </c>
      <c r="B108" s="239" t="str">
        <f t="shared" si="10"/>
        <v>05-1654</v>
      </c>
      <c r="C108" s="240">
        <f t="shared" si="11"/>
        <v>45657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 ht="31.5">
      <c r="A109" s="238" t="str">
        <f t="shared" si="9"/>
        <v>ДФ АСТРА ГЛОБАЛ ЕКУИТИ</v>
      </c>
      <c r="B109" s="239" t="str">
        <f t="shared" si="10"/>
        <v>05-1654</v>
      </c>
      <c r="C109" s="240">
        <f t="shared" si="11"/>
        <v>45657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АСТРА ГЛОБАЛ ЕКУИТИ</v>
      </c>
      <c r="B110" s="239" t="str">
        <f t="shared" ref="B110:B141" si="13">dfRG</f>
        <v>05-1654</v>
      </c>
      <c r="C110" s="240">
        <f t="shared" ref="C110:C141" si="14">EndDate</f>
        <v>45657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АСТРА ГЛОБАЛ ЕКУИТИ</v>
      </c>
      <c r="B111" s="239" t="str">
        <f t="shared" si="13"/>
        <v>05-1654</v>
      </c>
      <c r="C111" s="240">
        <f t="shared" si="14"/>
        <v>45657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АСТРА ГЛОБАЛ ЕКУИТИ</v>
      </c>
      <c r="B112" s="239" t="str">
        <f t="shared" si="13"/>
        <v>05-1654</v>
      </c>
      <c r="C112" s="240">
        <f t="shared" si="14"/>
        <v>45657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АСТРА ГЛОБАЛ ЕКУИТИ</v>
      </c>
      <c r="B113" s="239" t="str">
        <f t="shared" si="13"/>
        <v>05-1654</v>
      </c>
      <c r="C113" s="240">
        <f t="shared" si="14"/>
        <v>45657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 ht="31.5">
      <c r="A114" s="238" t="str">
        <f t="shared" si="12"/>
        <v>ДФ АСТРА ГЛОБАЛ ЕКУИТИ</v>
      </c>
      <c r="B114" s="239" t="str">
        <f t="shared" si="13"/>
        <v>05-1654</v>
      </c>
      <c r="C114" s="240">
        <f t="shared" si="14"/>
        <v>45657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АСТРА ГЛОБАЛ ЕКУИТИ</v>
      </c>
      <c r="B115" s="239" t="str">
        <f t="shared" si="13"/>
        <v>05-1654</v>
      </c>
      <c r="C115" s="240">
        <f t="shared" si="14"/>
        <v>45657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5">
      <c r="A116" s="238" t="str">
        <f t="shared" si="12"/>
        <v>ДФ АСТРА ГЛОБАЛ ЕКУИТИ</v>
      </c>
      <c r="B116" s="239" t="str">
        <f t="shared" si="13"/>
        <v>05-1654</v>
      </c>
      <c r="C116" s="240">
        <f t="shared" si="14"/>
        <v>45657</v>
      </c>
      <c r="D116" s="241" t="s">
        <v>799</v>
      </c>
      <c r="E116" s="244" t="s">
        <v>899</v>
      </c>
      <c r="F116" s="239" t="s">
        <v>1273</v>
      </c>
      <c r="G116" s="243">
        <f>'3-OPP'!E21</f>
        <v>-119242</v>
      </c>
    </row>
    <row r="117" spans="1:7" ht="31.5">
      <c r="A117" s="238" t="str">
        <f t="shared" si="12"/>
        <v>ДФ АСТРА ГЛОБАЛ ЕКУИТИ</v>
      </c>
      <c r="B117" s="239" t="str">
        <f t="shared" si="13"/>
        <v>05-1654</v>
      </c>
      <c r="C117" s="240">
        <f t="shared" si="14"/>
        <v>45657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АСТРА ГЛОБАЛ ЕКУИТИ</v>
      </c>
      <c r="B118" s="239" t="str">
        <f t="shared" si="13"/>
        <v>05-1654</v>
      </c>
      <c r="C118" s="240">
        <f t="shared" si="14"/>
        <v>45657</v>
      </c>
      <c r="D118" s="241" t="s">
        <v>801</v>
      </c>
      <c r="E118" s="244" t="s">
        <v>901</v>
      </c>
      <c r="F118" s="239" t="s">
        <v>1273</v>
      </c>
      <c r="G118" s="243">
        <f>'3-OPP'!E23</f>
        <v>0</v>
      </c>
    </row>
    <row r="119" spans="1:7">
      <c r="A119" s="238" t="str">
        <f t="shared" si="12"/>
        <v>ДФ АСТРА ГЛОБАЛ ЕКУИТИ</v>
      </c>
      <c r="B119" s="239" t="str">
        <f t="shared" si="13"/>
        <v>05-1654</v>
      </c>
      <c r="C119" s="240">
        <f t="shared" si="14"/>
        <v>45657</v>
      </c>
      <c r="D119" s="241" t="s">
        <v>802</v>
      </c>
      <c r="E119" s="244" t="s">
        <v>902</v>
      </c>
      <c r="F119" s="239" t="s">
        <v>1273</v>
      </c>
      <c r="G119" s="243">
        <f>'3-OPP'!E24</f>
        <v>14461</v>
      </c>
    </row>
    <row r="120" spans="1:7">
      <c r="A120" s="238" t="str">
        <f t="shared" si="12"/>
        <v>ДФ АСТРА ГЛОБАЛ ЕКУИТИ</v>
      </c>
      <c r="B120" s="239" t="str">
        <f t="shared" si="13"/>
        <v>05-1654</v>
      </c>
      <c r="C120" s="240">
        <f t="shared" si="14"/>
        <v>45657</v>
      </c>
      <c r="D120" s="241" t="s">
        <v>803</v>
      </c>
      <c r="E120" s="246" t="s">
        <v>903</v>
      </c>
      <c r="F120" s="239" t="s">
        <v>1273</v>
      </c>
      <c r="G120" s="243">
        <f>'3-OPP'!E25</f>
        <v>-12853</v>
      </c>
    </row>
    <row r="121" spans="1:7">
      <c r="A121" s="238" t="str">
        <f t="shared" si="12"/>
        <v>ДФ АСТРА ГЛОБАЛ ЕКУИТИ</v>
      </c>
      <c r="B121" s="239" t="str">
        <f t="shared" si="13"/>
        <v>05-1654</v>
      </c>
      <c r="C121" s="240">
        <f t="shared" si="14"/>
        <v>45657</v>
      </c>
      <c r="D121" s="241" t="s">
        <v>804</v>
      </c>
      <c r="E121" s="246" t="s">
        <v>904</v>
      </c>
      <c r="F121" s="239" t="s">
        <v>1273</v>
      </c>
      <c r="G121" s="243">
        <f>'3-OPP'!E26</f>
        <v>-5480</v>
      </c>
    </row>
    <row r="122" spans="1:7">
      <c r="A122" s="238" t="str">
        <f t="shared" si="12"/>
        <v>ДФ АСТРА ГЛОБАЛ ЕКУИТИ</v>
      </c>
      <c r="B122" s="239" t="str">
        <f t="shared" si="13"/>
        <v>05-1654</v>
      </c>
      <c r="C122" s="240">
        <f t="shared" si="14"/>
        <v>45657</v>
      </c>
      <c r="D122" s="241" t="s">
        <v>805</v>
      </c>
      <c r="E122" s="246" t="s">
        <v>905</v>
      </c>
      <c r="F122" s="239" t="s">
        <v>1273</v>
      </c>
      <c r="G122" s="243">
        <f>'3-OPP'!E27</f>
        <v>402</v>
      </c>
    </row>
    <row r="123" spans="1:7">
      <c r="A123" s="238" t="str">
        <f t="shared" si="12"/>
        <v>ДФ АСТРА ГЛОБАЛ ЕКУИТИ</v>
      </c>
      <c r="B123" s="239" t="str">
        <f t="shared" si="13"/>
        <v>05-1654</v>
      </c>
      <c r="C123" s="240">
        <f t="shared" si="14"/>
        <v>45657</v>
      </c>
      <c r="D123" s="241" t="s">
        <v>806</v>
      </c>
      <c r="E123" s="244" t="s">
        <v>906</v>
      </c>
      <c r="F123" s="239" t="s">
        <v>1273</v>
      </c>
      <c r="G123" s="243">
        <f>'3-OPP'!E28</f>
        <v>-2534</v>
      </c>
    </row>
    <row r="124" spans="1:7" ht="31.5">
      <c r="A124" s="238" t="str">
        <f t="shared" si="12"/>
        <v>ДФ АСТРА ГЛОБАЛ ЕКУИТИ</v>
      </c>
      <c r="B124" s="239" t="str">
        <f t="shared" si="13"/>
        <v>05-1654</v>
      </c>
      <c r="C124" s="240">
        <f t="shared" si="14"/>
        <v>45657</v>
      </c>
      <c r="D124" s="247" t="s">
        <v>807</v>
      </c>
      <c r="E124" s="242" t="s">
        <v>94</v>
      </c>
      <c r="F124" s="239" t="s">
        <v>1273</v>
      </c>
      <c r="G124" s="243">
        <f>'3-OPP'!E29</f>
        <v>-125246</v>
      </c>
    </row>
    <row r="125" spans="1:7">
      <c r="A125" s="238" t="str">
        <f t="shared" si="12"/>
        <v>ДФ АСТРА ГЛОБАЛ ЕКУИТИ</v>
      </c>
      <c r="B125" s="239" t="str">
        <f t="shared" si="13"/>
        <v>05-1654</v>
      </c>
      <c r="C125" s="240">
        <f t="shared" si="14"/>
        <v>45657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АСТРА ГЛОБАЛ ЕКУИТИ</v>
      </c>
      <c r="B126" s="239" t="str">
        <f t="shared" si="13"/>
        <v>05-1654</v>
      </c>
      <c r="C126" s="240">
        <f t="shared" si="14"/>
        <v>45657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АСТРА ГЛОБАЛ ЕКУИТИ</v>
      </c>
      <c r="B127" s="239" t="str">
        <f t="shared" si="13"/>
        <v>05-1654</v>
      </c>
      <c r="C127" s="240">
        <f t="shared" si="14"/>
        <v>45657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АСТРА ГЛОБАЛ ЕКУИТИ</v>
      </c>
      <c r="B128" s="239" t="str">
        <f t="shared" si="13"/>
        <v>05-1654</v>
      </c>
      <c r="C128" s="240">
        <f t="shared" si="14"/>
        <v>45657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АСТРА ГЛОБАЛ ЕКУИТИ</v>
      </c>
      <c r="B129" s="239" t="str">
        <f t="shared" si="13"/>
        <v>05-1654</v>
      </c>
      <c r="C129" s="240">
        <f t="shared" si="14"/>
        <v>45657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5">
      <c r="A130" s="238" t="str">
        <f t="shared" si="12"/>
        <v>ДФ АСТРА ГЛОБАЛ ЕКУИТИ</v>
      </c>
      <c r="B130" s="239" t="str">
        <f t="shared" si="13"/>
        <v>05-1654</v>
      </c>
      <c r="C130" s="240">
        <f t="shared" si="14"/>
        <v>45657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5">
      <c r="A131" s="238" t="str">
        <f t="shared" si="12"/>
        <v>ДФ АСТРА ГЛОБАЛ ЕКУИТИ</v>
      </c>
      <c r="B131" s="239" t="str">
        <f t="shared" si="13"/>
        <v>05-1654</v>
      </c>
      <c r="C131" s="240">
        <f t="shared" si="14"/>
        <v>45657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5">
      <c r="A132" s="238" t="str">
        <f t="shared" si="12"/>
        <v>ДФ АСТРА ГЛОБАЛ ЕКУИТИ</v>
      </c>
      <c r="B132" s="239" t="str">
        <f t="shared" si="13"/>
        <v>05-1654</v>
      </c>
      <c r="C132" s="240">
        <f t="shared" si="14"/>
        <v>45657</v>
      </c>
      <c r="D132" s="247" t="s">
        <v>814</v>
      </c>
      <c r="E132" s="242" t="s">
        <v>62</v>
      </c>
      <c r="F132" s="239" t="s">
        <v>1273</v>
      </c>
      <c r="G132" s="243">
        <f>'3-OPP'!E37</f>
        <v>-125246</v>
      </c>
    </row>
    <row r="133" spans="1:7" ht="31.5">
      <c r="A133" s="238" t="str">
        <f t="shared" si="12"/>
        <v>ДФ АСТРА ГЛОБАЛ ЕКУИТИ</v>
      </c>
      <c r="B133" s="239" t="str">
        <f t="shared" si="13"/>
        <v>05-1654</v>
      </c>
      <c r="C133" s="240">
        <f t="shared" si="14"/>
        <v>45657</v>
      </c>
      <c r="D133" s="247" t="s">
        <v>815</v>
      </c>
      <c r="E133" s="242" t="s">
        <v>916</v>
      </c>
      <c r="F133" s="239" t="s">
        <v>1273</v>
      </c>
      <c r="G133" s="243">
        <f>'3-OPP'!E38</f>
        <v>241046</v>
      </c>
    </row>
    <row r="134" spans="1:7" ht="31.5">
      <c r="A134" s="238" t="str">
        <f t="shared" si="12"/>
        <v>ДФ АСТРА ГЛОБАЛ ЕКУИТИ</v>
      </c>
      <c r="B134" s="239" t="str">
        <f t="shared" si="13"/>
        <v>05-1654</v>
      </c>
      <c r="C134" s="240">
        <f t="shared" si="14"/>
        <v>45657</v>
      </c>
      <c r="D134" s="247" t="s">
        <v>816</v>
      </c>
      <c r="E134" s="242" t="s">
        <v>917</v>
      </c>
      <c r="F134" s="239" t="s">
        <v>1273</v>
      </c>
      <c r="G134" s="243">
        <f>'3-OPP'!E39</f>
        <v>115800</v>
      </c>
    </row>
    <row r="135" spans="1:7">
      <c r="A135" s="238" t="str">
        <f t="shared" si="12"/>
        <v>ДФ АСТРА ГЛОБАЛ ЕКУИТИ</v>
      </c>
      <c r="B135" s="239" t="str">
        <f t="shared" si="13"/>
        <v>05-1654</v>
      </c>
      <c r="C135" s="240">
        <f t="shared" si="14"/>
        <v>45657</v>
      </c>
      <c r="D135" s="241" t="s">
        <v>817</v>
      </c>
      <c r="E135" s="245" t="s">
        <v>72</v>
      </c>
      <c r="F135" s="239" t="s">
        <v>1273</v>
      </c>
      <c r="G135" s="243">
        <f>'3-OPP'!E40</f>
        <v>115800</v>
      </c>
    </row>
    <row r="136" spans="1:7" ht="31.5">
      <c r="A136" s="226" t="str">
        <f t="shared" si="12"/>
        <v>ДФ АСТРА ГЛОБАЛ ЕКУИТИ</v>
      </c>
      <c r="B136" s="227" t="str">
        <f t="shared" si="13"/>
        <v>05-1654</v>
      </c>
      <c r="C136" s="228">
        <f t="shared" si="14"/>
        <v>45657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 ht="31.5">
      <c r="A137" s="226" t="str">
        <f t="shared" si="12"/>
        <v>ДФ АСТРА ГЛОБАЛ ЕКУИТИ</v>
      </c>
      <c r="B137" s="227" t="str">
        <f t="shared" si="13"/>
        <v>05-1654</v>
      </c>
      <c r="C137" s="228">
        <f t="shared" si="14"/>
        <v>45657</v>
      </c>
      <c r="D137" s="248" t="s">
        <v>819</v>
      </c>
      <c r="E137" s="249" t="s">
        <v>49</v>
      </c>
      <c r="F137" s="227" t="s">
        <v>1274</v>
      </c>
      <c r="G137" s="231">
        <f>'4-OSK'!I14</f>
        <v>773997</v>
      </c>
    </row>
    <row r="138" spans="1:7" ht="31.5">
      <c r="A138" s="226" t="str">
        <f t="shared" si="12"/>
        <v>ДФ АСТРА ГЛОБАЛ ЕКУИТИ</v>
      </c>
      <c r="B138" s="227" t="str">
        <f t="shared" si="13"/>
        <v>05-1654</v>
      </c>
      <c r="C138" s="228">
        <f t="shared" si="14"/>
        <v>45657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 ht="31.5">
      <c r="A139" s="226" t="str">
        <f t="shared" si="12"/>
        <v>ДФ АСТРА ГЛОБАЛ ЕКУИТИ</v>
      </c>
      <c r="B139" s="227" t="str">
        <f t="shared" si="13"/>
        <v>05-1654</v>
      </c>
      <c r="C139" s="228">
        <f t="shared" si="14"/>
        <v>45657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 ht="31.5">
      <c r="A140" s="226" t="str">
        <f t="shared" si="12"/>
        <v>ДФ АСТРА ГЛОБАЛ ЕКУИТИ</v>
      </c>
      <c r="B140" s="227" t="str">
        <f t="shared" si="13"/>
        <v>05-1654</v>
      </c>
      <c r="C140" s="228">
        <f t="shared" si="14"/>
        <v>45657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 ht="31.5">
      <c r="A141" s="226" t="str">
        <f t="shared" si="12"/>
        <v>ДФ АСТРА ГЛОБАЛ ЕКУИТИ</v>
      </c>
      <c r="B141" s="227" t="str">
        <f t="shared" si="13"/>
        <v>05-1654</v>
      </c>
      <c r="C141" s="228">
        <f t="shared" si="14"/>
        <v>45657</v>
      </c>
      <c r="D141" s="248" t="s">
        <v>823</v>
      </c>
      <c r="E141" s="249" t="s">
        <v>51</v>
      </c>
      <c r="F141" s="227" t="s">
        <v>1274</v>
      </c>
      <c r="G141" s="231">
        <f>'4-OSK'!I18</f>
        <v>773997</v>
      </c>
    </row>
    <row r="142" spans="1:7" ht="31.5">
      <c r="A142" s="226" t="str">
        <f t="shared" ref="A142:A155" si="15">dfName</f>
        <v>ДФ АСТРА ГЛОБАЛ ЕКУИТИ</v>
      </c>
      <c r="B142" s="227" t="str">
        <f t="shared" ref="B142:B155" si="16">dfRG</f>
        <v>05-1654</v>
      </c>
      <c r="C142" s="228">
        <f t="shared" ref="C142:C155" si="17">EndDate</f>
        <v>45657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 ht="31.5">
      <c r="A143" s="226" t="str">
        <f t="shared" si="15"/>
        <v>ДФ АСТРА ГЛОБАЛ ЕКУИТИ</v>
      </c>
      <c r="B143" s="227" t="str">
        <f t="shared" si="16"/>
        <v>05-1654</v>
      </c>
      <c r="C143" s="228">
        <f t="shared" si="17"/>
        <v>45657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 ht="31.5">
      <c r="A144" s="226" t="str">
        <f t="shared" si="15"/>
        <v>ДФ АСТРА ГЛОБАЛ ЕКУИТИ</v>
      </c>
      <c r="B144" s="227" t="str">
        <f t="shared" si="16"/>
        <v>05-1654</v>
      </c>
      <c r="C144" s="228">
        <f t="shared" si="17"/>
        <v>45657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 ht="31.5">
      <c r="A145" s="226" t="str">
        <f t="shared" si="15"/>
        <v>ДФ АСТРА ГЛОБАЛ ЕКУИТИ</v>
      </c>
      <c r="B145" s="227" t="str">
        <f t="shared" si="16"/>
        <v>05-1654</v>
      </c>
      <c r="C145" s="228">
        <f t="shared" si="17"/>
        <v>45657</v>
      </c>
      <c r="D145" s="248" t="s">
        <v>827</v>
      </c>
      <c r="E145" s="249" t="s">
        <v>52</v>
      </c>
      <c r="F145" s="227" t="s">
        <v>1274</v>
      </c>
      <c r="G145" s="231">
        <f>'4-OSK'!I22</f>
        <v>-80689</v>
      </c>
    </row>
    <row r="146" spans="1:7" ht="31.5">
      <c r="A146" s="226" t="str">
        <f t="shared" si="15"/>
        <v>ДФ АСТРА ГЛОБАЛ ЕКУИТИ</v>
      </c>
      <c r="B146" s="227" t="str">
        <f t="shared" si="16"/>
        <v>05-1654</v>
      </c>
      <c r="C146" s="228">
        <f t="shared" si="17"/>
        <v>45657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 ht="31.5">
      <c r="A147" s="226" t="str">
        <f t="shared" si="15"/>
        <v>ДФ АСТРА ГЛОБАЛ ЕКУИТИ</v>
      </c>
      <c r="B147" s="227" t="str">
        <f t="shared" si="16"/>
        <v>05-1654</v>
      </c>
      <c r="C147" s="228">
        <f t="shared" si="17"/>
        <v>45657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 ht="31.5">
      <c r="A148" s="226" t="str">
        <f t="shared" si="15"/>
        <v>ДФ АСТРА ГЛОБАЛ ЕКУИТИ</v>
      </c>
      <c r="B148" s="227" t="str">
        <f t="shared" si="16"/>
        <v>05-1654</v>
      </c>
      <c r="C148" s="228">
        <f t="shared" si="17"/>
        <v>45657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 ht="31.5">
      <c r="A149" s="226" t="str">
        <f t="shared" si="15"/>
        <v>ДФ АСТРА ГЛОБАЛ ЕКУИТИ</v>
      </c>
      <c r="B149" s="227" t="str">
        <f t="shared" si="16"/>
        <v>05-1654</v>
      </c>
      <c r="C149" s="228">
        <f t="shared" si="17"/>
        <v>45657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5">
      <c r="A150" s="226" t="str">
        <f t="shared" si="15"/>
        <v>ДФ АСТРА ГЛОБАЛ ЕКУИТИ</v>
      </c>
      <c r="B150" s="227" t="str">
        <f t="shared" si="16"/>
        <v>05-1654</v>
      </c>
      <c r="C150" s="228">
        <f t="shared" si="17"/>
        <v>45657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 ht="31.5">
      <c r="A151" s="226" t="str">
        <f t="shared" si="15"/>
        <v>ДФ АСТРА ГЛОБАЛ ЕКУИТИ</v>
      </c>
      <c r="B151" s="227" t="str">
        <f t="shared" si="16"/>
        <v>05-1654</v>
      </c>
      <c r="C151" s="228">
        <f t="shared" si="17"/>
        <v>45657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 ht="31.5">
      <c r="A152" s="226" t="str">
        <f t="shared" si="15"/>
        <v>ДФ АСТРА ГЛОБАЛ ЕКУИТИ</v>
      </c>
      <c r="B152" s="227" t="str">
        <f t="shared" si="16"/>
        <v>05-1654</v>
      </c>
      <c r="C152" s="228">
        <f t="shared" si="17"/>
        <v>45657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5">
      <c r="A153" s="226" t="str">
        <f t="shared" si="15"/>
        <v>ДФ АСТРА ГЛОБАЛ ЕКУИТИ</v>
      </c>
      <c r="B153" s="227" t="str">
        <f t="shared" si="16"/>
        <v>05-1654</v>
      </c>
      <c r="C153" s="228">
        <f t="shared" si="17"/>
        <v>45657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 ht="31.5">
      <c r="A154" s="226" t="str">
        <f t="shared" si="15"/>
        <v>ДФ АСТРА ГЛОБАЛ ЕКУИТИ</v>
      </c>
      <c r="B154" s="227" t="str">
        <f t="shared" si="16"/>
        <v>05-1654</v>
      </c>
      <c r="C154" s="228">
        <f t="shared" si="17"/>
        <v>45657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 ht="31.5">
      <c r="A155" s="226" t="str">
        <f t="shared" si="15"/>
        <v>ДФ АСТРА ГЛОБАЛ ЕКУИТИ</v>
      </c>
      <c r="B155" s="227" t="str">
        <f t="shared" si="16"/>
        <v>05-1654</v>
      </c>
      <c r="C155" s="228">
        <f t="shared" si="17"/>
        <v>45657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 ht="31.5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 ht="31.5">
      <c r="A157" s="226" t="str">
        <f t="shared" ref="A157:A201" si="18">dfName</f>
        <v>ДФ АСТРА ГЛОБАЛ ЕКУИТИ</v>
      </c>
      <c r="B157" s="227" t="str">
        <f t="shared" ref="B157:B201" si="19">dfRG</f>
        <v>05-1654</v>
      </c>
      <c r="C157" s="228">
        <f t="shared" ref="C157:C201" si="20">EndDate</f>
        <v>45657</v>
      </c>
      <c r="D157" s="248" t="s">
        <v>827</v>
      </c>
      <c r="E157" s="249" t="s">
        <v>55</v>
      </c>
      <c r="F157" s="227" t="s">
        <v>1274</v>
      </c>
      <c r="G157" s="231">
        <f>'4-OSK'!I34</f>
        <v>693308</v>
      </c>
    </row>
    <row r="158" spans="1:7" ht="31.5">
      <c r="A158" s="226" t="str">
        <f t="shared" si="18"/>
        <v>ДФ АСТРА ГЛОБАЛ ЕКУИТИ</v>
      </c>
      <c r="B158" s="227" t="str">
        <f t="shared" si="19"/>
        <v>05-1654</v>
      </c>
      <c r="C158" s="228">
        <f t="shared" si="20"/>
        <v>45657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5">
      <c r="A159" s="226" t="str">
        <f t="shared" si="18"/>
        <v>ДФ АСТРА ГЛОБАЛ ЕКУИТИ</v>
      </c>
      <c r="B159" s="227" t="str">
        <f t="shared" si="19"/>
        <v>05-1654</v>
      </c>
      <c r="C159" s="228">
        <f t="shared" si="20"/>
        <v>45657</v>
      </c>
      <c r="D159" s="248" t="s">
        <v>840</v>
      </c>
      <c r="E159" s="249" t="s">
        <v>56</v>
      </c>
      <c r="F159" s="227" t="s">
        <v>1274</v>
      </c>
      <c r="G159" s="231">
        <f>'4-OSK'!I36</f>
        <v>693308</v>
      </c>
    </row>
    <row r="160" spans="1:7">
      <c r="A160" s="267" t="str">
        <f t="shared" si="18"/>
        <v>ДФ АСТРА ГЛОБАЛ ЕКУИТИ</v>
      </c>
      <c r="B160" s="268" t="str">
        <f t="shared" si="19"/>
        <v>05-1654</v>
      </c>
      <c r="C160" s="269">
        <f t="shared" si="20"/>
        <v>45657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EUR</v>
      </c>
    </row>
    <row r="161" spans="1:7">
      <c r="A161" s="267" t="str">
        <f t="shared" si="18"/>
        <v>ДФ АСТРА ГЛОБАЛ ЕКУИТИ</v>
      </c>
      <c r="B161" s="268" t="str">
        <f t="shared" si="19"/>
        <v>05-1654</v>
      </c>
      <c r="C161" s="269">
        <f t="shared" si="20"/>
        <v>45657</v>
      </c>
      <c r="D161" s="349" t="s">
        <v>1302</v>
      </c>
      <c r="E161" s="350" t="s">
        <v>1280</v>
      </c>
      <c r="F161" s="268" t="s">
        <v>1315</v>
      </c>
      <c r="G161" s="365">
        <f>'5-DI'!D12</f>
        <v>47300.532899999998</v>
      </c>
    </row>
    <row r="162" spans="1:7">
      <c r="A162" s="267" t="str">
        <f t="shared" si="18"/>
        <v>ДФ АСТРА ГЛОБАЛ ЕКУИТИ</v>
      </c>
      <c r="B162" s="268" t="str">
        <f t="shared" si="19"/>
        <v>05-1654</v>
      </c>
      <c r="C162" s="269">
        <f t="shared" si="20"/>
        <v>45657</v>
      </c>
      <c r="D162" s="349" t="s">
        <v>1303</v>
      </c>
      <c r="E162" s="351" t="s">
        <v>1279</v>
      </c>
      <c r="F162" s="268" t="s">
        <v>1315</v>
      </c>
      <c r="G162" s="365">
        <f>'5-DI'!D13</f>
        <v>47300.532899999998</v>
      </c>
    </row>
    <row r="163" spans="1:7">
      <c r="A163" s="267" t="str">
        <f t="shared" si="18"/>
        <v>ДФ АСТРА ГЛОБАЛ ЕКУИТИ</v>
      </c>
      <c r="B163" s="268" t="str">
        <f t="shared" si="19"/>
        <v>05-1654</v>
      </c>
      <c r="C163" s="269">
        <f t="shared" si="20"/>
        <v>45657</v>
      </c>
      <c r="D163" s="349" t="s">
        <v>1304</v>
      </c>
      <c r="E163" s="352" t="s">
        <v>1292</v>
      </c>
      <c r="F163" s="268" t="s">
        <v>1315</v>
      </c>
      <c r="G163" s="365">
        <f>'5-DI'!D14</f>
        <v>0</v>
      </c>
    </row>
    <row r="164" spans="1:7" ht="31.5">
      <c r="A164" s="267" t="str">
        <f t="shared" si="18"/>
        <v>ДФ АСТРА ГЛОБАЛ ЕКУИТИ</v>
      </c>
      <c r="B164" s="268" t="str">
        <f t="shared" si="19"/>
        <v>05-1654</v>
      </c>
      <c r="C164" s="269">
        <f t="shared" si="20"/>
        <v>45657</v>
      </c>
      <c r="D164" s="349" t="s">
        <v>1305</v>
      </c>
      <c r="E164" s="352" t="s">
        <v>1294</v>
      </c>
      <c r="F164" s="268" t="s">
        <v>1315</v>
      </c>
      <c r="G164" s="366">
        <f>'5-DI'!D15</f>
        <v>0</v>
      </c>
    </row>
    <row r="165" spans="1:7">
      <c r="A165" s="267" t="str">
        <f t="shared" si="18"/>
        <v>ДФ АСТРА ГЛОБАЛ ЕКУИТИ</v>
      </c>
      <c r="B165" s="268" t="str">
        <f t="shared" si="19"/>
        <v>05-1654</v>
      </c>
      <c r="C165" s="269">
        <f t="shared" si="20"/>
        <v>45657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5">
      <c r="A166" s="267" t="str">
        <f t="shared" si="18"/>
        <v>ДФ АСТРА ГЛОБАЛ ЕКУИТИ</v>
      </c>
      <c r="B166" s="268" t="str">
        <f t="shared" si="19"/>
        <v>05-1654</v>
      </c>
      <c r="C166" s="269">
        <f t="shared" si="20"/>
        <v>45657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5">
      <c r="A167" s="267" t="str">
        <f t="shared" si="18"/>
        <v>ДФ АСТРА ГЛОБАЛ ЕКУИТИ</v>
      </c>
      <c r="B167" s="268" t="str">
        <f t="shared" si="19"/>
        <v>05-1654</v>
      </c>
      <c r="C167" s="269">
        <f t="shared" si="20"/>
        <v>45657</v>
      </c>
      <c r="D167" s="349" t="s">
        <v>1308</v>
      </c>
      <c r="E167" s="352" t="s">
        <v>1296</v>
      </c>
      <c r="F167" s="268" t="s">
        <v>1315</v>
      </c>
      <c r="G167" s="365">
        <f>'5-DI'!D18</f>
        <v>8.3665000000000003</v>
      </c>
    </row>
    <row r="168" spans="1:7" ht="31.5">
      <c r="A168" s="267" t="str">
        <f t="shared" si="18"/>
        <v>ДФ АСТРА ГЛОБАЛ ЕКУИТИ</v>
      </c>
      <c r="B168" s="268" t="str">
        <f t="shared" si="19"/>
        <v>05-1654</v>
      </c>
      <c r="C168" s="269">
        <f t="shared" si="20"/>
        <v>45657</v>
      </c>
      <c r="D168" s="349" t="s">
        <v>1309</v>
      </c>
      <c r="E168" s="352" t="s">
        <v>1297</v>
      </c>
      <c r="F168" s="268" t="s">
        <v>1315</v>
      </c>
      <c r="G168" s="365">
        <f>'5-DI'!D19</f>
        <v>7.4943</v>
      </c>
    </row>
    <row r="169" spans="1:7">
      <c r="A169" s="267" t="str">
        <f t="shared" si="18"/>
        <v>ДФ АСТРА ГЛОБАЛ ЕКУИТИ</v>
      </c>
      <c r="B169" s="268" t="str">
        <f t="shared" si="19"/>
        <v>05-1654</v>
      </c>
      <c r="C169" s="269">
        <f t="shared" si="20"/>
        <v>45657</v>
      </c>
      <c r="D169" s="349" t="s">
        <v>1310</v>
      </c>
      <c r="E169" s="352" t="s">
        <v>1342</v>
      </c>
      <c r="F169" s="268" t="s">
        <v>1315</v>
      </c>
      <c r="G169" s="366">
        <f>'5-DI'!D20</f>
        <v>1423439.2506778697</v>
      </c>
    </row>
    <row r="170" spans="1:7" ht="31.5">
      <c r="A170" s="267" t="str">
        <f t="shared" si="18"/>
        <v>ДФ АСТРА ГЛОБАЛ ЕКУИТИ</v>
      </c>
      <c r="B170" s="268" t="str">
        <f t="shared" si="19"/>
        <v>05-1654</v>
      </c>
      <c r="C170" s="269">
        <f t="shared" si="20"/>
        <v>45657</v>
      </c>
      <c r="D170" s="349" t="s">
        <v>1344</v>
      </c>
      <c r="E170" s="352" t="s">
        <v>1343</v>
      </c>
      <c r="F170" s="268" t="s">
        <v>1315</v>
      </c>
      <c r="G170" s="365">
        <f>'5-DI'!D21</f>
        <v>727792.93224762357</v>
      </c>
    </row>
    <row r="171" spans="1:7">
      <c r="A171" s="267" t="str">
        <f t="shared" si="18"/>
        <v>ДФ АСТРА ГЛОБАЛ ЕКУИТИ</v>
      </c>
      <c r="B171" s="268" t="str">
        <f t="shared" si="19"/>
        <v>05-1654</v>
      </c>
      <c r="C171" s="269">
        <f t="shared" si="20"/>
        <v>45657</v>
      </c>
      <c r="D171" s="349" t="s">
        <v>1311</v>
      </c>
      <c r="E171" s="353" t="s">
        <v>1298</v>
      </c>
      <c r="F171" s="268" t="s">
        <v>1315</v>
      </c>
      <c r="G171" s="367">
        <f>'5-DI'!D22</f>
        <v>12739.49</v>
      </c>
    </row>
    <row r="172" spans="1:7">
      <c r="A172" s="267" t="str">
        <f t="shared" si="18"/>
        <v>ДФ АСТРА ГЛОБАЛ ЕКУИТИ</v>
      </c>
      <c r="B172" s="268" t="str">
        <f t="shared" si="19"/>
        <v>05-1654</v>
      </c>
      <c r="C172" s="269">
        <f t="shared" si="20"/>
        <v>45657</v>
      </c>
      <c r="D172" s="349" t="s">
        <v>1313</v>
      </c>
      <c r="E172" s="353" t="s">
        <v>1299</v>
      </c>
      <c r="F172" s="268" t="s">
        <v>1315</v>
      </c>
      <c r="G172" s="367">
        <f>'5-DI'!D23</f>
        <v>5283.96</v>
      </c>
    </row>
    <row r="173" spans="1:7">
      <c r="A173" s="267" t="str">
        <f t="shared" si="18"/>
        <v>ДФ АСТРА ГЛОБАЛ ЕКУИТИ</v>
      </c>
      <c r="B173" s="268" t="str">
        <f t="shared" si="19"/>
        <v>05-1654</v>
      </c>
      <c r="C173" s="269">
        <f t="shared" si="20"/>
        <v>45657</v>
      </c>
      <c r="D173" s="349" t="s">
        <v>1328</v>
      </c>
      <c r="E173" s="353" t="s">
        <v>1300</v>
      </c>
      <c r="F173" s="268" t="s">
        <v>1315</v>
      </c>
      <c r="G173" s="367">
        <f>'5-DI'!D24</f>
        <v>114.75812966700001</v>
      </c>
    </row>
    <row r="174" spans="1:7">
      <c r="A174" s="267" t="str">
        <f t="shared" si="18"/>
        <v>ДФ АСТРА ГЛОБАЛ ЕКУИТИ</v>
      </c>
      <c r="B174" s="268" t="str">
        <f t="shared" si="19"/>
        <v>05-1654</v>
      </c>
      <c r="C174" s="269">
        <f t="shared" si="20"/>
        <v>45657</v>
      </c>
      <c r="D174" s="349" t="s">
        <v>1329</v>
      </c>
      <c r="E174" s="353" t="s">
        <v>1324</v>
      </c>
      <c r="F174" s="268" t="s">
        <v>1315</v>
      </c>
      <c r="G174" s="368">
        <f>'5-DI'!D25</f>
        <v>-0.10440000000000001</v>
      </c>
    </row>
    <row r="175" spans="1:7">
      <c r="A175" s="267" t="str">
        <f t="shared" si="18"/>
        <v>ДФ АСТРА ГЛОБАЛ ЕКУИТИ</v>
      </c>
      <c r="B175" s="268" t="str">
        <f t="shared" si="19"/>
        <v>05-1654</v>
      </c>
      <c r="C175" s="269">
        <f t="shared" si="20"/>
        <v>45657</v>
      </c>
      <c r="D175" s="349" t="s">
        <v>1330</v>
      </c>
      <c r="E175" s="353" t="s">
        <v>1325</v>
      </c>
      <c r="F175" s="268" t="s">
        <v>1315</v>
      </c>
      <c r="G175" s="368">
        <f>'5-DI'!D26</f>
        <v>-2.6700000000000002E-2</v>
      </c>
    </row>
    <row r="176" spans="1:7">
      <c r="A176" s="267" t="str">
        <f t="shared" si="18"/>
        <v>ДФ АСТРА ГЛОБАЛ ЕКУИТИ</v>
      </c>
      <c r="B176" s="268" t="str">
        <f t="shared" si="19"/>
        <v>05-1654</v>
      </c>
      <c r="C176" s="269">
        <f t="shared" si="20"/>
        <v>45657</v>
      </c>
      <c r="D176" s="349" t="s">
        <v>1331</v>
      </c>
      <c r="E176" s="353" t="s">
        <v>1326</v>
      </c>
      <c r="F176" s="268" t="s">
        <v>1315</v>
      </c>
      <c r="G176" s="368">
        <f>'5-DI'!D27</f>
        <v>-0.10440000000000001</v>
      </c>
    </row>
    <row r="177" spans="1:7">
      <c r="A177" s="267" t="str">
        <f t="shared" si="18"/>
        <v>ДФ АСТРА ГЛОБАЛ ЕКУИТИ</v>
      </c>
      <c r="B177" s="268" t="str">
        <f t="shared" si="19"/>
        <v>05-1654</v>
      </c>
      <c r="C177" s="269">
        <f t="shared" si="20"/>
        <v>45657</v>
      </c>
      <c r="D177" s="349" t="s">
        <v>1339</v>
      </c>
      <c r="E177" s="353" t="s">
        <v>1327</v>
      </c>
      <c r="F177" s="268" t="s">
        <v>1315</v>
      </c>
      <c r="G177" s="368">
        <f>'5-DI'!D28</f>
        <v>0.12529999999999999</v>
      </c>
    </row>
    <row r="178" spans="1:7" ht="31.5">
      <c r="A178" s="238" t="str">
        <f t="shared" si="18"/>
        <v>ДФ АСТРА ГЛОБАЛ ЕКУИТИ</v>
      </c>
      <c r="B178" s="239" t="str">
        <f t="shared" si="19"/>
        <v>05-1654</v>
      </c>
      <c r="C178" s="240">
        <f t="shared" si="20"/>
        <v>45657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 ht="31.5">
      <c r="A179" s="238" t="str">
        <f t="shared" si="18"/>
        <v>ДФ АСТРА ГЛОБАЛ ЕКУИТИ</v>
      </c>
      <c r="B179" s="239" t="str">
        <f t="shared" si="19"/>
        <v>05-1654</v>
      </c>
      <c r="C179" s="240">
        <f t="shared" si="20"/>
        <v>45657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 ht="31.5">
      <c r="A180" s="238" t="str">
        <f t="shared" si="18"/>
        <v>ДФ АСТРА ГЛОБАЛ ЕКУИТИ</v>
      </c>
      <c r="B180" s="239" t="str">
        <f t="shared" si="19"/>
        <v>05-1654</v>
      </c>
      <c r="C180" s="240">
        <f t="shared" si="20"/>
        <v>45657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 ht="31.5">
      <c r="A181" s="238" t="str">
        <f t="shared" si="18"/>
        <v>ДФ АСТРА ГЛОБАЛ ЕКУИТИ</v>
      </c>
      <c r="B181" s="239" t="str">
        <f t="shared" si="19"/>
        <v>05-1654</v>
      </c>
      <c r="C181" s="240">
        <f t="shared" si="20"/>
        <v>45657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 ht="31.5">
      <c r="A182" s="238" t="str">
        <f t="shared" si="18"/>
        <v>ДФ АСТРА ГЛОБАЛ ЕКУИТИ</v>
      </c>
      <c r="B182" s="239" t="str">
        <f t="shared" si="19"/>
        <v>05-1654</v>
      </c>
      <c r="C182" s="240">
        <f t="shared" si="20"/>
        <v>45657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 ht="31.5">
      <c r="A183" s="238" t="str">
        <f t="shared" si="18"/>
        <v>ДФ АСТРА ГЛОБАЛ ЕКУИТИ</v>
      </c>
      <c r="B183" s="239" t="str">
        <f t="shared" si="19"/>
        <v>05-1654</v>
      </c>
      <c r="C183" s="240">
        <f t="shared" si="20"/>
        <v>45657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АСТРА ГЛОБАЛ ЕКУИТИ</v>
      </c>
      <c r="B184" s="239" t="str">
        <f t="shared" si="19"/>
        <v>05-1654</v>
      </c>
      <c r="C184" s="240">
        <f t="shared" si="20"/>
        <v>45657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АСТРА ГЛОБАЛ ЕКУИТИ</v>
      </c>
      <c r="B185" s="259" t="str">
        <f t="shared" si="19"/>
        <v>05-1654</v>
      </c>
      <c r="C185" s="260">
        <f t="shared" si="20"/>
        <v>45657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АСТРА ГЛОБАЛ ЕКУИТИ</v>
      </c>
      <c r="B186" s="259" t="str">
        <f t="shared" si="19"/>
        <v>05-1654</v>
      </c>
      <c r="C186" s="260">
        <f t="shared" si="20"/>
        <v>45657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АСТРА ГЛОБАЛ ЕКУИТИ</v>
      </c>
      <c r="B187" s="259" t="str">
        <f t="shared" si="19"/>
        <v>05-1654</v>
      </c>
      <c r="C187" s="260">
        <f t="shared" si="20"/>
        <v>45657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АСТРА ГЛОБАЛ ЕКУИТИ</v>
      </c>
      <c r="B188" s="259" t="str">
        <f t="shared" si="19"/>
        <v>05-1654</v>
      </c>
      <c r="C188" s="260">
        <f t="shared" si="20"/>
        <v>45657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АСТРА ГЛОБАЛ ЕКУИТИ</v>
      </c>
      <c r="B189" s="259" t="str">
        <f t="shared" si="19"/>
        <v>05-1654</v>
      </c>
      <c r="C189" s="260">
        <f t="shared" si="20"/>
        <v>45657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АСТРА ГЛОБАЛ ЕКУИТИ</v>
      </c>
      <c r="B190" s="259" t="str">
        <f t="shared" si="19"/>
        <v>05-1654</v>
      </c>
      <c r="C190" s="260">
        <f t="shared" si="20"/>
        <v>45657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АСТРА ГЛОБАЛ ЕКУИТИ</v>
      </c>
      <c r="B191" s="259" t="str">
        <f t="shared" si="19"/>
        <v>05-1654</v>
      </c>
      <c r="C191" s="260">
        <f t="shared" si="20"/>
        <v>45657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АСТРА ГЛОБАЛ ЕКУИТИ</v>
      </c>
      <c r="B192" s="259" t="str">
        <f t="shared" si="19"/>
        <v>05-1654</v>
      </c>
      <c r="C192" s="260">
        <f t="shared" si="20"/>
        <v>45657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5">
      <c r="A193" s="258" t="str">
        <f t="shared" si="18"/>
        <v>ДФ АСТРА ГЛОБАЛ ЕКУИТИ</v>
      </c>
      <c r="B193" s="259" t="str">
        <f t="shared" si="19"/>
        <v>05-1654</v>
      </c>
      <c r="C193" s="260">
        <f t="shared" si="20"/>
        <v>45657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АСТРА ГЛОБАЛ ЕКУИТИ</v>
      </c>
      <c r="B194" s="259" t="str">
        <f t="shared" si="19"/>
        <v>05-1654</v>
      </c>
      <c r="C194" s="260">
        <f t="shared" si="20"/>
        <v>45657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АСТРА ГЛОБАЛ ЕКУИТИ</v>
      </c>
      <c r="B195" s="259" t="str">
        <f t="shared" si="19"/>
        <v>05-1654</v>
      </c>
      <c r="C195" s="260">
        <f t="shared" si="20"/>
        <v>45657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АСТРА ГЛОБАЛ ЕКУИТИ</v>
      </c>
      <c r="B196" s="259" t="str">
        <f t="shared" si="19"/>
        <v>05-1654</v>
      </c>
      <c r="C196" s="260">
        <f t="shared" si="20"/>
        <v>45657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АСТРА ГЛОБАЛ ЕКУИТИ</v>
      </c>
      <c r="B197" s="259" t="str">
        <f t="shared" si="19"/>
        <v>05-1654</v>
      </c>
      <c r="C197" s="260">
        <f t="shared" si="20"/>
        <v>45657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АСТРА ГЛОБАЛ ЕКУИТИ</v>
      </c>
      <c r="B198" s="259" t="str">
        <f t="shared" si="19"/>
        <v>05-1654</v>
      </c>
      <c r="C198" s="260">
        <f t="shared" si="20"/>
        <v>45657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АСТРА ГЛОБАЛ ЕКУИТИ</v>
      </c>
      <c r="B199" s="268" t="str">
        <f t="shared" si="19"/>
        <v>05-1654</v>
      </c>
      <c r="C199" s="269">
        <f t="shared" si="20"/>
        <v>45657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АСТРА ГЛОБАЛ ЕКУИТИ</v>
      </c>
      <c r="B200" s="268" t="str">
        <f t="shared" si="19"/>
        <v>05-1654</v>
      </c>
      <c r="C200" s="269">
        <f t="shared" si="20"/>
        <v>45657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АСТРА ГЛОБАЛ ЕКУИТИ</v>
      </c>
      <c r="B201" s="268" t="str">
        <f t="shared" si="19"/>
        <v>05-1654</v>
      </c>
      <c r="C201" s="269">
        <f t="shared" si="20"/>
        <v>45657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АСТРА ГЛОБАЛ ЕКУИТИ</v>
      </c>
      <c r="B202" s="268" t="str">
        <f t="shared" ref="B202:B214" si="22">dfRG</f>
        <v>05-1654</v>
      </c>
      <c r="C202" s="269">
        <f t="shared" ref="C202:C214" si="23">EndDate</f>
        <v>45657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АСТРА ГЛОБАЛ ЕКУИТИ</v>
      </c>
      <c r="B203" s="268" t="str">
        <f t="shared" si="22"/>
        <v>05-1654</v>
      </c>
      <c r="C203" s="269">
        <f t="shared" si="23"/>
        <v>45657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АСТРА ГЛОБАЛ ЕКУИТИ</v>
      </c>
      <c r="B204" s="268" t="str">
        <f t="shared" si="22"/>
        <v>05-1654</v>
      </c>
      <c r="C204" s="269">
        <f t="shared" si="23"/>
        <v>45657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АСТРА ГЛОБАЛ ЕКУИТИ</v>
      </c>
      <c r="B205" s="268" t="str">
        <f t="shared" si="22"/>
        <v>05-1654</v>
      </c>
      <c r="C205" s="269">
        <f t="shared" si="23"/>
        <v>45657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АСТРА ГЛОБАЛ ЕКУИТИ</v>
      </c>
      <c r="B206" s="268" t="str">
        <f t="shared" si="22"/>
        <v>05-1654</v>
      </c>
      <c r="C206" s="269">
        <f t="shared" si="23"/>
        <v>45657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АСТРА ГЛОБАЛ ЕКУИТИ</v>
      </c>
      <c r="B207" s="268" t="str">
        <f t="shared" si="22"/>
        <v>05-1654</v>
      </c>
      <c r="C207" s="269">
        <f t="shared" si="23"/>
        <v>45657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АСТРА ГЛОБАЛ ЕКУИТИ</v>
      </c>
      <c r="B208" s="268" t="str">
        <f t="shared" si="22"/>
        <v>05-1654</v>
      </c>
      <c r="C208" s="269">
        <f t="shared" si="23"/>
        <v>45657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 ht="31.5">
      <c r="A209" s="267" t="str">
        <f t="shared" si="21"/>
        <v>ДФ АСТРА ГЛОБАЛ ЕКУИТИ</v>
      </c>
      <c r="B209" s="268" t="str">
        <f t="shared" si="22"/>
        <v>05-1654</v>
      </c>
      <c r="C209" s="269">
        <f t="shared" si="23"/>
        <v>45657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5">
      <c r="A210" s="267" t="str">
        <f t="shared" si="21"/>
        <v>ДФ АСТРА ГЛОБАЛ ЕКУИТИ</v>
      </c>
      <c r="B210" s="268" t="str">
        <f t="shared" si="22"/>
        <v>05-1654</v>
      </c>
      <c r="C210" s="269">
        <f t="shared" si="23"/>
        <v>45657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5">
      <c r="A211" s="267" t="str">
        <f t="shared" si="21"/>
        <v>ДФ АСТРА ГЛОБАЛ ЕКУИТИ</v>
      </c>
      <c r="B211" s="268" t="str">
        <f t="shared" si="22"/>
        <v>05-1654</v>
      </c>
      <c r="C211" s="269">
        <f t="shared" si="23"/>
        <v>45657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АСТРА ГЛОБАЛ ЕКУИТИ</v>
      </c>
      <c r="B212" s="268" t="str">
        <f t="shared" si="22"/>
        <v>05-1654</v>
      </c>
      <c r="C212" s="269">
        <f t="shared" si="23"/>
        <v>45657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АСТРА ГЛОБАЛ ЕКУИТИ</v>
      </c>
      <c r="B213" s="268" t="str">
        <f t="shared" si="22"/>
        <v>05-1654</v>
      </c>
      <c r="C213" s="269">
        <f t="shared" si="23"/>
        <v>45657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5" thickBot="1">
      <c r="A214" s="276" t="str">
        <f t="shared" si="21"/>
        <v>ДФ АСТРА ГЛОБАЛ ЕКУИТИ</v>
      </c>
      <c r="B214" s="277" t="str">
        <f t="shared" si="22"/>
        <v>05-1654</v>
      </c>
      <c r="C214" s="278">
        <f t="shared" si="23"/>
        <v>45657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RowHeight="15.75"/>
  <cols>
    <col min="1" max="1" width="16.42578125" style="27" bestFit="1" customWidth="1"/>
    <col min="2" max="2" width="32" style="27" bestFit="1" customWidth="1"/>
    <col min="3" max="3" width="9.140625" style="27"/>
    <col min="4" max="4" width="8" style="27" bestFit="1" customWidth="1"/>
    <col min="5" max="5" width="65.5703125" style="27" bestFit="1" customWidth="1"/>
    <col min="6" max="6" width="9.140625" style="27"/>
    <col min="7" max="7" width="12.5703125" style="27" bestFit="1" customWidth="1"/>
    <col min="8" max="8" width="31.140625" style="27" customWidth="1"/>
    <col min="9" max="16384" width="9.14062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5.5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5.5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5.5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5.5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2025-03-24T13:40:56Z</dcterms:modified>
</cp:coreProperties>
</file>